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Conciliação Bancária 2021" sheetId="1" r:id="rId1"/>
    <sheet name="NOVO SIAF" sheetId="2" r:id="rId2"/>
    <sheet name="EXTRATO" sheetId="4" r:id="rId3"/>
  </sheets>
  <externalReferences>
    <externalReference r:id="rId4"/>
  </externalReferences>
  <definedNames>
    <definedName name="_xlnm.Print_Area" localSheetId="0">'Conciliação Bancária 2021'!$A$1:$B$126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01" i="1"/>
  <c r="B107" l="1"/>
  <c r="B110" l="1"/>
  <c r="B104"/>
  <c r="B109"/>
  <c r="B112"/>
  <c r="B111"/>
  <c r="B108"/>
  <c r="B100"/>
  <c r="B62"/>
  <c r="B58"/>
  <c r="B49"/>
  <c r="B47" s="1"/>
  <c r="B44"/>
  <c r="B40"/>
  <c r="B88"/>
  <c r="B106" l="1"/>
  <c r="B103"/>
  <c r="D21" i="2" l="1"/>
  <c r="B124" i="1" l="1"/>
  <c r="B35"/>
  <c r="B30" l="1"/>
  <c r="B25"/>
  <c r="B77"/>
  <c r="B66" l="1"/>
  <c r="B68"/>
  <c r="B115" l="1"/>
  <c r="B86" l="1"/>
  <c r="B23"/>
  <c r="B22" s="1"/>
  <c r="B19"/>
  <c r="B72"/>
  <c r="B53"/>
  <c r="B15"/>
  <c r="B13"/>
  <c r="B12" s="1"/>
  <c r="B11"/>
  <c r="B10" s="1"/>
  <c r="B8"/>
  <c r="B7" s="1"/>
  <c r="B70" l="1"/>
  <c r="B83" s="1"/>
</calcChain>
</file>

<file path=xl/sharedStrings.xml><?xml version="1.0" encoding="utf-8"?>
<sst xmlns="http://schemas.openxmlformats.org/spreadsheetml/2006/main" count="308" uniqueCount="154">
  <si>
    <t>SECRETARIA DE ESTADO DA JUSTIÇA, FAMÍLIA E TRABALHO - SEJUF</t>
  </si>
  <si>
    <t>Saldo Financeiro em 31/12/2020</t>
  </si>
  <si>
    <t>RECEITA ACUMULADA 2021</t>
  </si>
  <si>
    <t>Receita Financeira em 31/01/21</t>
  </si>
  <si>
    <t>DOAÇÕES</t>
  </si>
  <si>
    <t>Receita Financeira em 28/02/21</t>
  </si>
  <si>
    <t>Receita Financeira em 31/03/21</t>
  </si>
  <si>
    <t>RECEITA FEDERAL</t>
  </si>
  <si>
    <t>Receita Financeira em 30/04/21</t>
  </si>
  <si>
    <t>DEPÓSITO JUDICIAL</t>
  </si>
  <si>
    <t>Receita Financeira em 31/05/21</t>
  </si>
  <si>
    <t>DEVOLUÇÕES</t>
  </si>
  <si>
    <t>Receita Financeira em 30/06/21</t>
  </si>
  <si>
    <t>Receita Financeira em 31/07/21</t>
  </si>
  <si>
    <t>Receita Financeira em 31/08/21</t>
  </si>
  <si>
    <t>Receita Financeira em 30/09/21</t>
  </si>
  <si>
    <t>Receita Financeira em 31/10/21</t>
  </si>
  <si>
    <t>Receita Financeira em 30/11/21</t>
  </si>
  <si>
    <t>Receita Financeira em 31/12/21</t>
  </si>
  <si>
    <t>DOAÇÃO SANEPAR</t>
  </si>
  <si>
    <t>DOAÇÃO AGÊNCIA DE FOMENTO</t>
  </si>
  <si>
    <t>DOAÇÃO CEASA</t>
  </si>
  <si>
    <t>DOAÇÃO COPEL DISTRIBUIÇÃO</t>
  </si>
  <si>
    <t>DOAÇÃO COPEL TELECOMUNICAÇÕES</t>
  </si>
  <si>
    <t>TOTAL DE PAGAMENTOS</t>
  </si>
  <si>
    <t>Pagamentos 2021</t>
  </si>
  <si>
    <t>RENDIMENTO DE APLICAÇÃO FINANCEIRA EXECÍCIO ANTERIORES</t>
  </si>
  <si>
    <t>RENDIMENTO DE APLICAÇÃO FINANCEIRA 2021</t>
  </si>
  <si>
    <t>RECURSOS DOADOS E AINDA NÃO RESGATADOS $$$$$</t>
  </si>
  <si>
    <t>SALDO RECURSOS RECEITA FEDERAL A RESGATAR $$$$$</t>
  </si>
  <si>
    <t>RECURSOS ESPECÍFICOS FIA ESTADUAL LIVRE A DELIBERAR $$$$$</t>
  </si>
  <si>
    <t xml:space="preserve">CONTRA PROVA </t>
  </si>
  <si>
    <t xml:space="preserve">RECURSOS DOADOS DIRETAMENTE NA DECLARAÇÃO DO IRPF - RECEITA FEDERAL </t>
  </si>
  <si>
    <t>Del. 003/2021 - OBRAS CENSES TROCA DE FONTE COM PROGRANA DE APRENDIZAGEM</t>
  </si>
  <si>
    <t xml:space="preserve">Del. 030/2021 - APORTE CESTAS </t>
  </si>
  <si>
    <r>
      <t xml:space="preserve">PROJETOS DELIBERADOS PARA RESGATE </t>
    </r>
    <r>
      <rPr>
        <b/>
        <u/>
        <sz val="16"/>
        <rFont val="Arial"/>
        <family val="2"/>
      </rPr>
      <t>$$$$$</t>
    </r>
  </si>
  <si>
    <t>RECURSOS DE SALDOS REMANESCENTES E DELIBERADOS PARA LINHAS DE AÇÃO</t>
  </si>
  <si>
    <t>RECURSOS CAPTADOS PELO BANCO DE PROJETOS AINDA NÃO RESGATADOS</t>
  </si>
  <si>
    <t>RECURSOS CAPTADOS FIA ESTADUAL / RENDIMENTO / SALDO REMANESCENTE</t>
  </si>
  <si>
    <t>BALANCETE FIA DOAÇÃO - FONTE 284</t>
  </si>
  <si>
    <t>CONCILIAÇÃO BANCÁRIA - FIA DOAÇÃO - FONTE 284</t>
  </si>
  <si>
    <t>LINHAS DE AÇÃO DELIBERADAS PARA RESGATE $$$$$</t>
  </si>
  <si>
    <t>Pagamentos Efetuados Janeiro/2021</t>
  </si>
  <si>
    <t>Pagamentos Efetuados Fevereiro/2021</t>
  </si>
  <si>
    <t>Pagamentos Efetuados Março/2021</t>
  </si>
  <si>
    <t>Pagamentos Efetuados Abril/2021</t>
  </si>
  <si>
    <t>Pagamentos Efetuados Maio/2021</t>
  </si>
  <si>
    <t>Pagamentos Efetuados Junho/2021</t>
  </si>
  <si>
    <t>Pagamentos Efetuados Julho/2021</t>
  </si>
  <si>
    <t>Pagamentos Efetuados Agosto/2021</t>
  </si>
  <si>
    <t>Pagamentos Efetuados Setembro/2021</t>
  </si>
  <si>
    <t>Pagamentos Efetuados Outubro/2021</t>
  </si>
  <si>
    <t>Pagamentos Efetuados Novembro/2021</t>
  </si>
  <si>
    <t>Pagamentos Efetuados Dezembro/2021</t>
  </si>
  <si>
    <t>DOAÇÕES DAS EMPRESAS DO GOVERNO NA RECEITA DE DEZ/2021</t>
  </si>
  <si>
    <t>Del. 022/2017- ASSOCIAÇÃO PARANAENSE DE CULTURA</t>
  </si>
  <si>
    <t>Del. 104/19 - UNIÃO DOS ESCOTEIROS DO BRASIL</t>
  </si>
  <si>
    <t>Del. 072/2020 - CTO DE EDUCAÇÃO JOÃO PAULO II</t>
  </si>
  <si>
    <t>Saldo Financeiro Atual em conta corrente</t>
  </si>
  <si>
    <t>EXECUÇÃO 2021 - BB - Ag. 3793-1 conta 8297-x</t>
  </si>
  <si>
    <t>Del. 016/2016 - DEASE/SEJUF - FORTALECENDO EQUIPES</t>
  </si>
  <si>
    <t>Del. 058/2020 - DEASE/SEJUF - FORTALECENDO EQUIPES</t>
  </si>
  <si>
    <t>Del. 095/2019 - ASSOCIAÇÃO ED. DE DES. HUMANO E SOCIAL - ADDES - KARATÊ NO CENSE</t>
  </si>
  <si>
    <t>RECURSOS CAPTADOS PELO BANCO DE PROJETOS E DELIBERADOS PARA RESGATE</t>
  </si>
  <si>
    <t>DOAÇÕES FIA ESTADUAL VIA BANCO DE PROJETOS DIRECIONADO</t>
  </si>
  <si>
    <t>Nº do Documento</t>
  </si>
  <si>
    <t>Órgão/ Unidade</t>
  </si>
  <si>
    <t>Fonte</t>
  </si>
  <si>
    <t>Valor Bruto</t>
  </si>
  <si>
    <t>Data de Pagamento</t>
  </si>
  <si>
    <t>Número Empenho</t>
  </si>
  <si>
    <t>Descrição Beneficiário</t>
  </si>
  <si>
    <t>Observação Empenho</t>
  </si>
  <si>
    <t>04966</t>
  </si>
  <si>
    <t>0000000284</t>
  </si>
  <si>
    <t>ASSOCIACAO HOSPITALAR DE PROTE</t>
  </si>
  <si>
    <t>21000061</t>
  </si>
  <si>
    <t>PG PARTE Edital do Banco de Projetos 024/2020 – CEDCA/PR – Projeto Hospital Digital. Custeio. 17.195.692-7 . Termo de Fomento nº017/2021</t>
  </si>
  <si>
    <t>21000062</t>
  </si>
  <si>
    <t>PG PARTE Edital do Banco de Projetos 024/2020 – CEDCA/PR – Projeto Hospital Digital. Investimento. 17.195.692-7. Termo de Fomento nº017/2021</t>
  </si>
  <si>
    <t>SECRETARIA DA RECEITA FEDERAL</t>
  </si>
  <si>
    <t>21000005</t>
  </si>
  <si>
    <t>Recolhimento do PASEP, Junho/2021 - referente a 1% da receita corrente arrecadada no Fundo Estadual para Infância e a Adolescência. 17.249.636-9</t>
  </si>
  <si>
    <t xml:space="preserve">ENTRADAS DARF 2021 </t>
  </si>
  <si>
    <t>Cód. Status Pagamento</t>
  </si>
  <si>
    <t>Bco/Ag Pagador</t>
  </si>
  <si>
    <t>No Conta Pagador</t>
  </si>
  <si>
    <t>Dv Pag</t>
  </si>
  <si>
    <t>Pago</t>
  </si>
  <si>
    <t>001/3793-1</t>
  </si>
  <si>
    <t>8297</t>
  </si>
  <si>
    <t>X</t>
  </si>
  <si>
    <t>20000004</t>
  </si>
  <si>
    <t>Pagamento do PASEP do Fundo Estadual para Infância e a Adolescência - PI 16.337.192-8 - ref. receita do mês de Dezembro/2020 (parte)</t>
  </si>
  <si>
    <t>21000006</t>
  </si>
  <si>
    <t>Pagamento Complementar com baixa Escritural. Reconhecimento de dívida - Recolhimento do PASEP, referente a 1% da receita corrente arrecadada no Fundo Estadual para Infância e a Adolescência. dezembro/2020. 17.276.057-0 Pagamento Complementar com baixa Escritural</t>
  </si>
  <si>
    <t xml:space="preserve"> Recolhimento do PASEP - JANEIRO/2021 - referente a 1% da receita corrente arrecadada no Fundo Estadual para Infância e a Adolescência. 17.249.636-9</t>
  </si>
  <si>
    <t xml:space="preserve"> </t>
  </si>
  <si>
    <t>FUNDO ESTADUAL PARA A INFANCIA</t>
  </si>
  <si>
    <t>Ajuste referente doação em duplicidade dez/20 por boleto</t>
  </si>
  <si>
    <t>Recolhimento do PASEP,  Fevereiro/2021 - referente a 1% da receita corrente arrecadada no Fundo Estadual para Infância e a Adolescência. 17.249.636-9</t>
  </si>
  <si>
    <t xml:space="preserve"> Recolhimento do PASEP - Março/2021, referente a 1% da receita corrente arrecadada no Fundo Estadual para Infância e a Adolescência. 17.249.636-9</t>
  </si>
  <si>
    <t xml:space="preserve"> Recolhimento do PASEP - Abril/2021, referente a 1% da receita corrente arrecadada no Fundo Estadual para Infância e a Adolescência. 17.249.636-9</t>
  </si>
  <si>
    <t>21000047</t>
  </si>
  <si>
    <t>PG PARCIAL TERMO DE FOMENTO 09/2021 - Edital do Banco de Projetos 020/2020 – CEDCA/PR – Projeto Pelo Direito à Vida III. Custeio. 17.008.826-3</t>
  </si>
  <si>
    <t>21000048</t>
  </si>
  <si>
    <t>PG PARCIAL TERMO DE FOMENTO 09/2021 -Edital do Banco de Projetos 020/2020 – CEDCA/PR – Projeto Pelo Direito à Vida III. Investimento. 17.008.826-3</t>
  </si>
  <si>
    <t xml:space="preserve"> Recolhimento do PASEP - Maio/2021, referente a 1% da receita corrente arrecadada no Fundo Estadual para Infância e a Adolescência. 17.249.636-9</t>
  </si>
  <si>
    <t>21000063</t>
  </si>
  <si>
    <t>APC . ASSOCIACAO PARANAENSE DE</t>
  </si>
  <si>
    <t>PGTO PARC. ÚNICA, CONF. INFORMAÇÃO CC/SEJUF (FLS.1077/MOV.190) - EDITAL BANCO DE PROJETOS Nº 09/2019 - PROJ. CONVIVER MARISTA. TERMO DE FOMENTO 19/2021. CUSTEIO. PROT. 16.576.094-8</t>
  </si>
  <si>
    <t>21000064</t>
  </si>
  <si>
    <t>PGTO PARC. ÚNICA, CONF. INFORMAÇÃO CC/SEJUF (FLS.1077/MOV.190) - EDITAL BANCO DE PROJETOS Nº 09/2019 - EDITAL BANCO DE PROJETOS Nº 09/2019 - PROJ. CONVIVER MARISTA. TERMO DE FOMENTO 19/2021. INVESTIMENTO. PROT. 16.576.094-8</t>
  </si>
  <si>
    <t>21000059</t>
  </si>
  <si>
    <t>INSTITUTO BOM ALUNO</t>
  </si>
  <si>
    <t>PGTO PARC. ÚNICA, CONF. INFORMAÇÃO CC/SEJUF (FLS. 423) - Edital do Banco de Projetos 018/2020 – CEDCA/PR – Programa Bom Aluno. Termo de Fomento 18/2021. Custeio. 17.020.366-6</t>
  </si>
  <si>
    <t>21000060</t>
  </si>
  <si>
    <t>PGTO PARC. ÚNICA, CONF. INFORMAÇÃO CC/SEJUF (FLS. 423) - Edital do Banco de Projetos 018/2020 – CEDCA/PR – Programa Bom Aluno. Termo de Fomento 18/2021. Investimento. 17.020.366-6</t>
  </si>
  <si>
    <t>Recolhimento do PASEP, Julho/2021 - referente a 1% da receita corrente arrecadada no Fundo Estadual para Infância e a Adolescência. 17.249.636-9</t>
  </si>
  <si>
    <t>DGD MULHER - Linha de ação Del. 028/2021</t>
  </si>
  <si>
    <t>Del. 044/2021 - Caravana do Pequeno Cidadão</t>
  </si>
  <si>
    <t>FORTIS - Linha de Ação Del. 028/2021</t>
  </si>
  <si>
    <t xml:space="preserve">CENTROS DA JUVENTUDE - Linha de Ação 028/2021 </t>
  </si>
  <si>
    <t>DOAÇÃO COPEL - CIA PARANAENSE DE ENERGIA</t>
  </si>
  <si>
    <t>SÓ DEMONSTRAÇÃO</t>
  </si>
  <si>
    <t>ABAIXO APENAS DEMONSTRAÇÃO - O SOMATÓRIO JÁ ENCONTRA-SE NAS RECEITAS</t>
  </si>
  <si>
    <t>Recolhimento do PASEP, Agosto/2021 -  Recolhimento do PASEP, referente a 1% da receita corrente arrecadada no Fundo Estadual para Infância e a Adolescência. 17.249.636-9</t>
  </si>
  <si>
    <t xml:space="preserve">DOAÇÃO CONTA CORRENTE NÃO DIRECIONADA </t>
  </si>
  <si>
    <t>DOAÇÃO MÊS A MÊS</t>
  </si>
  <si>
    <t>Del. 058/2021 - Plano de Ação 2º semestre 2021</t>
  </si>
  <si>
    <t>Del. 056/2021 - Pelo Direito à Vida III - Pequeno Príncipe</t>
  </si>
  <si>
    <t>Del. 077/2017- LIGA PARANAENSE DE COMBATE AO CÂNCER CURITIBA - Del. 050/2021</t>
  </si>
  <si>
    <t>Del. 049/2021 - Instituto de Câncer de Londrina</t>
  </si>
  <si>
    <t>DOAÇÕES C/C</t>
  </si>
  <si>
    <t>Del. 069/2021 - ADDES - Karatê no CENSE</t>
  </si>
  <si>
    <t>RECURSOS DOADOS - DEPOSITO C/C DO FIA E AINDA NÃO RESGATADOS $$$$$</t>
  </si>
  <si>
    <t>DOAÇÕES DEPÓSITO C/C</t>
  </si>
  <si>
    <t>TED ELETRONICA</t>
  </si>
  <si>
    <t>COPEL COMERCIAL</t>
  </si>
  <si>
    <t>Atualizado em 31/12/2021</t>
  </si>
  <si>
    <t>CONVÊNIO TERMO DE FOMENTO 016/2020</t>
  </si>
  <si>
    <t>Doação de projeto + receita federal = DEZEMBRO 7.865.828,89</t>
  </si>
  <si>
    <t xml:space="preserve">Depósitos em conta corrente - DEZEMBRO </t>
  </si>
  <si>
    <t>PASEP acumulado</t>
  </si>
  <si>
    <t>RENDIMENTO FINANCEIRO acumulado</t>
  </si>
  <si>
    <t>DOAÇÕES FIA ESTADUAL VIA BANCO DE PROJETOS acumulado</t>
  </si>
  <si>
    <t>DOAÇÕES FIA ESTADUAL VIA DEPÓSITO JUDICIAL acumualdo</t>
  </si>
  <si>
    <t>DOAÇÕES FIA ESTADUAL VIA DEVOLUÇÃO SALDO DE CONVÊNIO acumulado</t>
  </si>
  <si>
    <t>DOAÇÕES FIA ESTADUAL VIA DEPOSITO C/C acumulado</t>
  </si>
  <si>
    <t>OBS.: UEG 250.000,00 livre</t>
  </si>
  <si>
    <t>transferida para fonte 150</t>
  </si>
  <si>
    <t>Transferido valor DGD mulher para fonte 150 (9452,86 incorporou a del. 058/2021)</t>
  </si>
  <si>
    <t>corrigido del. 069/2021</t>
  </si>
  <si>
    <t>deliberada 21.500.000,00</t>
  </si>
</sst>
</file>

<file path=xl/styles.xml><?xml version="1.0" encoding="utf-8"?>
<styleSheet xmlns="http://schemas.openxmlformats.org/spreadsheetml/2006/main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(* #,##0.00_);_(* \(#,##0.00\);_(* \-??_);_(@_)"/>
    <numFmt numFmtId="165" formatCode="#,##0.00;[Red]#,##0.00"/>
    <numFmt numFmtId="166" formatCode="_-* #,##0.00_-;\-* #,##0.00_-;_-* \-??_-;_-@_-"/>
    <numFmt numFmtId="167" formatCode="dd/mm/yy;@"/>
  </numFmts>
  <fonts count="21">
    <font>
      <sz val="11"/>
      <color rgb="FF000000"/>
      <name val="Calibri"/>
      <family val="2"/>
      <charset val="1"/>
    </font>
    <font>
      <sz val="10"/>
      <name val="Bitstream Vera Serif"/>
      <family val="1"/>
      <charset val="1"/>
    </font>
    <font>
      <b/>
      <sz val="16"/>
      <name val="Arial"/>
      <family val="2"/>
      <charset val="1"/>
    </font>
    <font>
      <sz val="12"/>
      <name val="Bitstream Vera Serif"/>
      <family val="1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sz val="16"/>
      <name val="Arial"/>
      <family val="2"/>
      <charset val="1"/>
    </font>
    <font>
      <sz val="12"/>
      <color rgb="FFFF0000"/>
      <name val="Arial"/>
      <family val="2"/>
      <charset val="1"/>
    </font>
    <font>
      <b/>
      <sz val="16"/>
      <name val="Arial"/>
      <family val="2"/>
    </font>
    <font>
      <b/>
      <sz val="12"/>
      <color rgb="FFFF0000"/>
      <name val="Bitstream Vera Serif"/>
    </font>
    <font>
      <sz val="16"/>
      <name val="Arial"/>
      <family val="2"/>
    </font>
    <font>
      <sz val="11"/>
      <color rgb="FF000000"/>
      <name val="Calibri"/>
      <family val="2"/>
      <charset val="1"/>
    </font>
    <font>
      <b/>
      <u/>
      <sz val="16"/>
      <name val="Arial"/>
      <family val="2"/>
    </font>
    <font>
      <b/>
      <sz val="12"/>
      <name val="Arial"/>
      <family val="2"/>
      <charset val="1"/>
    </font>
    <font>
      <sz val="14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Bitstream Vera Serif"/>
    </font>
    <font>
      <b/>
      <sz val="11"/>
      <color rgb="FF000000"/>
      <name val="Calibri"/>
      <family val="2"/>
    </font>
    <font>
      <b/>
      <sz val="14"/>
      <name val="Arial"/>
      <family val="2"/>
    </font>
    <font>
      <b/>
      <sz val="1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B4C7E7"/>
        <bgColor rgb="FFCCCC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rgb="FFCCCCFF"/>
      </patternFill>
    </fill>
    <fill>
      <patternFill patternType="solid">
        <fgColor rgb="FFFFFF00"/>
        <bgColor rgb="FFCCCCFF"/>
      </patternFill>
    </fill>
    <fill>
      <patternFill patternType="solid">
        <fgColor theme="0"/>
        <bgColor rgb="FFCCCCFF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rgb="FFCCCCFF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9" tint="-0.249977111117893"/>
        <bgColor rgb="FFFFFF00"/>
      </patternFill>
    </fill>
    <fill>
      <patternFill patternType="solid">
        <fgColor theme="6" tint="-0.249977111117893"/>
        <bgColor rgb="FFFFFF00"/>
      </patternFill>
    </fill>
    <fill>
      <patternFill patternType="solid">
        <fgColor rgb="FFF236DC"/>
        <bgColor rgb="FFFFFF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rgb="FFFFFF0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</borders>
  <cellStyleXfs count="4">
    <xf numFmtId="0" fontId="0" fillId="0" borderId="0"/>
    <xf numFmtId="164" fontId="4" fillId="0" borderId="0" applyBorder="0" applyProtection="0"/>
    <xf numFmtId="44" fontId="11" fillId="0" borderId="0" applyFont="0" applyFill="0" applyBorder="0" applyAlignment="0" applyProtection="0"/>
    <xf numFmtId="164" fontId="11" fillId="0" borderId="0" applyBorder="0" applyProtection="0"/>
  </cellStyleXfs>
  <cellXfs count="115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2" xfId="1" applyFont="1" applyBorder="1" applyAlignment="1" applyProtection="1">
      <alignment horizontal="right" vertical="center"/>
    </xf>
    <xf numFmtId="164" fontId="4" fillId="0" borderId="0" xfId="1" applyBorder="1" applyAlignment="1" applyProtection="1">
      <alignment vertical="center"/>
    </xf>
    <xf numFmtId="0" fontId="2" fillId="0" borderId="3" xfId="0" applyFont="1" applyBorder="1" applyAlignment="1">
      <alignment vertical="center"/>
    </xf>
    <xf numFmtId="164" fontId="2" fillId="0" borderId="4" xfId="1" applyFont="1" applyBorder="1" applyAlignment="1" applyProtection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5" fillId="0" borderId="3" xfId="0" applyFont="1" applyBorder="1" applyAlignment="1">
      <alignment vertical="center"/>
    </xf>
    <xf numFmtId="164" fontId="5" fillId="0" borderId="4" xfId="1" applyFont="1" applyBorder="1" applyAlignment="1" applyProtection="1">
      <alignment horizontal="right" vertical="center"/>
    </xf>
    <xf numFmtId="0" fontId="6" fillId="0" borderId="3" xfId="0" applyFont="1" applyBorder="1" applyAlignment="1">
      <alignment vertical="center"/>
    </xf>
    <xf numFmtId="164" fontId="6" fillId="0" borderId="4" xfId="1" applyFont="1" applyBorder="1" applyAlignment="1" applyProtection="1">
      <alignment horizontal="right" vertical="center"/>
    </xf>
    <xf numFmtId="0" fontId="2" fillId="0" borderId="3" xfId="0" applyFont="1" applyBorder="1" applyAlignment="1">
      <alignment horizontal="center" vertical="center"/>
    </xf>
    <xf numFmtId="164" fontId="2" fillId="0" borderId="4" xfId="1" applyFont="1" applyBorder="1" applyAlignment="1" applyProtection="1">
      <alignment vertical="center"/>
    </xf>
    <xf numFmtId="164" fontId="6" fillId="0" borderId="4" xfId="1" applyFont="1" applyBorder="1" applyAlignment="1" applyProtection="1">
      <alignment vertical="center"/>
    </xf>
    <xf numFmtId="0" fontId="6" fillId="0" borderId="3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2" fillId="2" borderId="3" xfId="0" applyFont="1" applyFill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8" fillId="0" borderId="3" xfId="0" applyFont="1" applyBorder="1" applyAlignment="1">
      <alignment vertical="center"/>
    </xf>
    <xf numFmtId="164" fontId="8" fillId="0" borderId="4" xfId="1" applyFont="1" applyBorder="1" applyAlignment="1" applyProtection="1">
      <alignment horizontal="right" vertical="center"/>
    </xf>
    <xf numFmtId="166" fontId="9" fillId="0" borderId="0" xfId="0" applyNumberFormat="1" applyFont="1" applyAlignment="1">
      <alignment vertical="center"/>
    </xf>
    <xf numFmtId="0" fontId="10" fillId="0" borderId="3" xfId="0" applyFont="1" applyBorder="1" applyAlignment="1">
      <alignment vertical="center"/>
    </xf>
    <xf numFmtId="164" fontId="10" fillId="0" borderId="4" xfId="1" applyFont="1" applyBorder="1" applyAlignment="1" applyProtection="1">
      <alignment horizontal="right" vertical="center"/>
    </xf>
    <xf numFmtId="43" fontId="3" fillId="0" borderId="0" xfId="0" applyNumberFormat="1" applyFont="1" applyAlignment="1">
      <alignment vertical="center"/>
    </xf>
    <xf numFmtId="44" fontId="3" fillId="0" borderId="0" xfId="2" applyFont="1" applyAlignment="1">
      <alignment vertical="center"/>
    </xf>
    <xf numFmtId="44" fontId="3" fillId="0" borderId="0" xfId="0" applyNumberFormat="1" applyFont="1" applyAlignment="1">
      <alignment vertical="center"/>
    </xf>
    <xf numFmtId="0" fontId="2" fillId="5" borderId="3" xfId="0" applyFont="1" applyFill="1" applyBorder="1" applyAlignment="1">
      <alignment vertical="center"/>
    </xf>
    <xf numFmtId="164" fontId="2" fillId="6" borderId="6" xfId="1" applyFont="1" applyFill="1" applyBorder="1" applyAlignment="1" applyProtection="1">
      <alignment vertical="center"/>
    </xf>
    <xf numFmtId="164" fontId="2" fillId="0" borderId="0" xfId="1" applyFont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2" fillId="7" borderId="3" xfId="0" applyFont="1" applyFill="1" applyBorder="1" applyAlignment="1">
      <alignment vertical="center"/>
    </xf>
    <xf numFmtId="164" fontId="2" fillId="7" borderId="4" xfId="1" applyFont="1" applyFill="1" applyBorder="1" applyAlignment="1" applyProtection="1">
      <alignment horizontal="right" vertical="center"/>
    </xf>
    <xf numFmtId="0" fontId="1" fillId="8" borderId="0" xfId="0" applyFont="1" applyFill="1"/>
    <xf numFmtId="0" fontId="2" fillId="10" borderId="3" xfId="0" applyFont="1" applyFill="1" applyBorder="1" applyAlignment="1">
      <alignment vertical="center"/>
    </xf>
    <xf numFmtId="0" fontId="2" fillId="10" borderId="5" xfId="0" applyFont="1" applyFill="1" applyBorder="1" applyAlignment="1">
      <alignment vertical="center"/>
    </xf>
    <xf numFmtId="0" fontId="2" fillId="8" borderId="10" xfId="0" applyFont="1" applyFill="1" applyBorder="1" applyAlignment="1">
      <alignment horizontal="center" vertical="center" wrapText="1"/>
    </xf>
    <xf numFmtId="164" fontId="2" fillId="8" borderId="11" xfId="1" applyFont="1" applyFill="1" applyBorder="1" applyAlignment="1" applyProtection="1">
      <alignment horizontal="center" vertical="center"/>
    </xf>
    <xf numFmtId="0" fontId="2" fillId="10" borderId="3" xfId="0" applyFont="1" applyFill="1" applyBorder="1" applyAlignment="1">
      <alignment vertical="center" wrapText="1"/>
    </xf>
    <xf numFmtId="164" fontId="6" fillId="0" borderId="0" xfId="1" applyFont="1" applyBorder="1" applyAlignment="1" applyProtection="1">
      <alignment horizontal="right" vertical="center"/>
    </xf>
    <xf numFmtId="0" fontId="2" fillId="0" borderId="9" xfId="0" applyFont="1" applyBorder="1" applyAlignment="1">
      <alignment vertical="center"/>
    </xf>
    <xf numFmtId="164" fontId="7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4" fontId="3" fillId="0" borderId="0" xfId="2" applyFont="1" applyAlignment="1">
      <alignment horizontal="left" vertical="center"/>
    </xf>
    <xf numFmtId="44" fontId="3" fillId="0" borderId="0" xfId="0" applyNumberFormat="1" applyFont="1" applyAlignment="1">
      <alignment horizontal="left" vertical="center"/>
    </xf>
    <xf numFmtId="43" fontId="3" fillId="0" borderId="0" xfId="0" applyNumberFormat="1" applyFont="1" applyAlignment="1">
      <alignment horizontal="left" vertical="center"/>
    </xf>
    <xf numFmtId="0" fontId="8" fillId="10" borderId="3" xfId="0" applyFont="1" applyFill="1" applyBorder="1" applyAlignment="1">
      <alignment vertical="center"/>
    </xf>
    <xf numFmtId="44" fontId="2" fillId="2" borderId="4" xfId="2" applyFont="1" applyFill="1" applyBorder="1" applyAlignment="1" applyProtection="1">
      <alignment horizontal="right" vertical="center"/>
    </xf>
    <xf numFmtId="44" fontId="2" fillId="5" borderId="4" xfId="2" applyFont="1" applyFill="1" applyBorder="1" applyAlignment="1" applyProtection="1">
      <alignment horizontal="right" vertical="center"/>
    </xf>
    <xf numFmtId="0" fontId="14" fillId="0" borderId="3" xfId="0" applyFont="1" applyBorder="1" applyAlignment="1">
      <alignment horizontal="left" vertical="center"/>
    </xf>
    <xf numFmtId="164" fontId="14" fillId="0" borderId="4" xfId="1" applyFont="1" applyBorder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4" borderId="7" xfId="0" applyFont="1" applyFill="1" applyBorder="1" applyAlignment="1">
      <alignment vertical="center"/>
    </xf>
    <xf numFmtId="164" fontId="14" fillId="4" borderId="8" xfId="1" applyFont="1" applyFill="1" applyBorder="1" applyAlignment="1" applyProtection="1">
      <alignment vertical="center"/>
    </xf>
    <xf numFmtId="0" fontId="14" fillId="4" borderId="0" xfId="0" applyFont="1" applyFill="1" applyBorder="1" applyAlignment="1">
      <alignment vertical="center"/>
    </xf>
    <xf numFmtId="164" fontId="14" fillId="4" borderId="0" xfId="1" applyFont="1" applyFill="1" applyBorder="1" applyAlignment="1" applyProtection="1">
      <alignment vertical="center"/>
    </xf>
    <xf numFmtId="0" fontId="14" fillId="4" borderId="3" xfId="0" applyFont="1" applyFill="1" applyBorder="1" applyAlignment="1">
      <alignment vertical="center" wrapText="1"/>
    </xf>
    <xf numFmtId="164" fontId="14" fillId="4" borderId="4" xfId="1" applyFont="1" applyFill="1" applyBorder="1" applyAlignment="1" applyProtection="1">
      <alignment vertical="center"/>
    </xf>
    <xf numFmtId="164" fontId="14" fillId="0" borderId="4" xfId="1" applyFont="1" applyBorder="1" applyAlignment="1" applyProtection="1">
      <alignment vertical="center"/>
    </xf>
    <xf numFmtId="0" fontId="14" fillId="0" borderId="0" xfId="0" applyFont="1" applyAlignment="1">
      <alignment horizontal="left"/>
    </xf>
    <xf numFmtId="0" fontId="13" fillId="3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 applyProtection="1"/>
    <xf numFmtId="44" fontId="16" fillId="0" borderId="0" xfId="2" applyFont="1" applyFill="1" applyBorder="1" applyAlignment="1" applyProtection="1"/>
    <xf numFmtId="49" fontId="0" fillId="0" borderId="0" xfId="0" applyNumberFormat="1" applyFont="1" applyFill="1" applyBorder="1" applyAlignment="1" applyProtection="1"/>
    <xf numFmtId="167" fontId="0" fillId="0" borderId="0" xfId="0" applyNumberFormat="1" applyFont="1" applyFill="1" applyBorder="1" applyAlignment="1" applyProtection="1"/>
    <xf numFmtId="44" fontId="0" fillId="0" borderId="0" xfId="2" applyFont="1"/>
    <xf numFmtId="44" fontId="15" fillId="0" borderId="0" xfId="2" applyFont="1"/>
    <xf numFmtId="0" fontId="17" fillId="0" borderId="0" xfId="0" applyFont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164" fontId="2" fillId="11" borderId="0" xfId="1" applyFont="1" applyFill="1" applyBorder="1" applyAlignment="1" applyProtection="1">
      <alignment vertical="center"/>
    </xf>
    <xf numFmtId="43" fontId="1" fillId="0" borderId="0" xfId="0" applyNumberFormat="1" applyFont="1"/>
    <xf numFmtId="164" fontId="2" fillId="12" borderId="4" xfId="1" applyFont="1" applyFill="1" applyBorder="1" applyAlignment="1" applyProtection="1">
      <alignment vertical="center"/>
    </xf>
    <xf numFmtId="164" fontId="2" fillId="13" borderId="4" xfId="1" applyFont="1" applyFill="1" applyBorder="1" applyAlignment="1" applyProtection="1">
      <alignment vertical="center"/>
    </xf>
    <xf numFmtId="164" fontId="2" fillId="14" borderId="4" xfId="1" applyFont="1" applyFill="1" applyBorder="1" applyAlignment="1" applyProtection="1">
      <alignment vertical="center"/>
    </xf>
    <xf numFmtId="164" fontId="2" fillId="15" borderId="4" xfId="1" applyFont="1" applyFill="1" applyBorder="1" applyAlignment="1" applyProtection="1">
      <alignment vertical="center"/>
    </xf>
    <xf numFmtId="49" fontId="0" fillId="16" borderId="0" xfId="0" applyNumberFormat="1" applyFont="1" applyFill="1" applyBorder="1" applyAlignment="1" applyProtection="1"/>
    <xf numFmtId="49" fontId="0" fillId="17" borderId="0" xfId="0" applyNumberFormat="1" applyFont="1" applyFill="1" applyBorder="1" applyAlignment="1" applyProtection="1"/>
    <xf numFmtId="0" fontId="0" fillId="17" borderId="0" xfId="0" applyNumberFormat="1" applyFont="1" applyFill="1" applyBorder="1" applyAlignment="1" applyProtection="1"/>
    <xf numFmtId="44" fontId="18" fillId="0" borderId="0" xfId="0" applyNumberFormat="1" applyFont="1"/>
    <xf numFmtId="0" fontId="2" fillId="18" borderId="9" xfId="0" applyFont="1" applyFill="1" applyBorder="1" applyAlignment="1">
      <alignment vertical="center"/>
    </xf>
    <xf numFmtId="164" fontId="2" fillId="18" borderId="4" xfId="1" applyFont="1" applyFill="1" applyBorder="1" applyAlignment="1" applyProtection="1">
      <alignment horizontal="right" vertical="center"/>
    </xf>
    <xf numFmtId="0" fontId="6" fillId="18" borderId="3" xfId="0" applyFont="1" applyFill="1" applyBorder="1" applyAlignment="1">
      <alignment vertical="center"/>
    </xf>
    <xf numFmtId="164" fontId="6" fillId="18" borderId="4" xfId="1" applyFont="1" applyFill="1" applyBorder="1" applyAlignment="1" applyProtection="1">
      <alignment horizontal="right" vertical="center"/>
    </xf>
    <xf numFmtId="0" fontId="6" fillId="18" borderId="12" xfId="0" applyFont="1" applyFill="1" applyBorder="1" applyAlignment="1">
      <alignment vertical="center"/>
    </xf>
    <xf numFmtId="164" fontId="6" fillId="18" borderId="13" xfId="1" applyFont="1" applyFill="1" applyBorder="1" applyAlignment="1" applyProtection="1">
      <alignment horizontal="right" vertical="center"/>
    </xf>
    <xf numFmtId="164" fontId="5" fillId="18" borderId="4" xfId="1" applyFont="1" applyFill="1" applyBorder="1" applyAlignment="1" applyProtection="1">
      <alignment horizontal="right" vertical="center"/>
    </xf>
    <xf numFmtId="0" fontId="19" fillId="18" borderId="0" xfId="0" applyFont="1" applyFill="1" applyBorder="1" applyAlignment="1">
      <alignment vertical="center"/>
    </xf>
    <xf numFmtId="164" fontId="2" fillId="19" borderId="4" xfId="1" applyFont="1" applyFill="1" applyBorder="1" applyAlignment="1" applyProtection="1">
      <alignment vertical="center"/>
    </xf>
    <xf numFmtId="164" fontId="14" fillId="0" borderId="0" xfId="1" applyFont="1" applyBorder="1" applyAlignment="1" applyProtection="1">
      <alignment horizontal="left" vertical="center"/>
    </xf>
    <xf numFmtId="0" fontId="8" fillId="0" borderId="3" xfId="0" applyFont="1" applyFill="1" applyBorder="1" applyAlignment="1">
      <alignment vertical="center"/>
    </xf>
    <xf numFmtId="164" fontId="8" fillId="0" borderId="4" xfId="1" applyFont="1" applyFill="1" applyBorder="1" applyAlignment="1" applyProtection="1">
      <alignment horizontal="right" vertical="center"/>
    </xf>
    <xf numFmtId="0" fontId="5" fillId="0" borderId="3" xfId="0" applyFont="1" applyFill="1" applyBorder="1" applyAlignment="1">
      <alignment vertical="center"/>
    </xf>
    <xf numFmtId="164" fontId="5" fillId="0" borderId="4" xfId="1" applyFont="1" applyFill="1" applyBorder="1" applyAlignment="1" applyProtection="1">
      <alignment horizontal="right" vertical="center"/>
    </xf>
    <xf numFmtId="165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3" fontId="20" fillId="0" borderId="0" xfId="0" applyNumberFormat="1" applyFont="1" applyAlignment="1">
      <alignment vertical="center"/>
    </xf>
    <xf numFmtId="0" fontId="20" fillId="8" borderId="0" xfId="0" applyFont="1" applyFill="1"/>
    <xf numFmtId="0" fontId="20" fillId="0" borderId="0" xfId="0" applyFont="1"/>
    <xf numFmtId="164" fontId="20" fillId="0" borderId="0" xfId="1" applyFont="1" applyBorder="1" applyAlignment="1" applyProtection="1">
      <alignment vertical="center"/>
    </xf>
    <xf numFmtId="2" fontId="20" fillId="0" borderId="0" xfId="0" applyNumberFormat="1" applyFont="1" applyAlignment="1">
      <alignment horizontal="center" vertical="center"/>
    </xf>
    <xf numFmtId="14" fontId="20" fillId="0" borderId="0" xfId="0" applyNumberFormat="1" applyFont="1" applyAlignment="1">
      <alignment vertical="center"/>
    </xf>
    <xf numFmtId="165" fontId="20" fillId="0" borderId="0" xfId="0" applyNumberFormat="1" applyFont="1" applyAlignment="1">
      <alignment horizontal="left" vertical="center"/>
    </xf>
    <xf numFmtId="0" fontId="2" fillId="8" borderId="10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</cellXfs>
  <cellStyles count="4">
    <cellStyle name="Excel Built-in Explanatory Text 10" xfId="3"/>
    <cellStyle name="Moeda" xfId="2" builtinId="4"/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36D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FS/GOFS%20-%20SEJUF%20-%202021/FIA%20-%20FEAS%20-%20FIPAR%20DOA&#199;&#213;ES/FIA/BALANCETES/0421/SEDS/FIA/FIA%2012-20%20DOA&#199;&#195;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LANCETE MENSAL 2012"/>
      <sheetName val="BALANCETE MENSAL 2013"/>
      <sheetName val="BALANCETE MENSAL 2014"/>
      <sheetName val="BALANCETE MENSAL 2015"/>
      <sheetName val="BALANCETE MENSAL 2016"/>
      <sheetName val="BALANCETE MENSAL 2017"/>
      <sheetName val="BALANCETE MENSAL 2018"/>
      <sheetName val="BALANCETE MENSAL 2019"/>
      <sheetName val="BALANCETE MENSAL 2020"/>
      <sheetName val="RP"/>
      <sheetName val="EMPENHOS 2012"/>
      <sheetName val="EMPENHOS 2013"/>
      <sheetName val="EMPENHOS 2014"/>
      <sheetName val="2011-2019 1"/>
      <sheetName val="2011-2019"/>
      <sheetName val="EMPENHOS 2015"/>
      <sheetName val="EMPENHOS 2016"/>
      <sheetName val="EMPENHOS 2017"/>
      <sheetName val="EMPENHOS 2018"/>
      <sheetName val="EMPENHOS 2019"/>
      <sheetName val="EMPENHOS 2020"/>
      <sheetName val="pequeno príncipe"/>
      <sheetName val="pequeno príncipe (3)"/>
      <sheetName val="pequeno príncipe (2)"/>
      <sheetName val="pequeno príncipe (4)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2">
          <cell r="E52">
            <v>953.16000000000395</v>
          </cell>
        </row>
        <row r="71">
          <cell r="E71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857"/>
  <sheetViews>
    <sheetView tabSelected="1" view="pageBreakPreview" topLeftCell="A100" zoomScale="75" zoomScaleNormal="85" zoomScaleSheetLayoutView="75" workbookViewId="0">
      <selection activeCell="C123" sqref="C123"/>
    </sheetView>
  </sheetViews>
  <sheetFormatPr defaultRowHeight="15"/>
  <cols>
    <col min="1" max="1" width="135.7109375" style="1" customWidth="1"/>
    <col min="2" max="2" width="41.140625" style="1" customWidth="1"/>
    <col min="3" max="3" width="22.42578125" style="103" customWidth="1"/>
    <col min="4" max="4" width="24.7109375" style="1" customWidth="1"/>
    <col min="5" max="5" width="19.85546875" style="1" customWidth="1"/>
    <col min="6" max="6" width="22.5703125" style="1" customWidth="1"/>
    <col min="7" max="7" width="17.5703125" style="1" customWidth="1"/>
    <col min="8" max="8" width="9" style="1" customWidth="1"/>
    <col min="9" max="9" width="18.140625" style="1" customWidth="1"/>
    <col min="10" max="10" width="29.42578125" style="1" customWidth="1"/>
    <col min="11" max="256" width="9" style="1" customWidth="1"/>
    <col min="257" max="257" width="115.42578125" style="1" customWidth="1"/>
    <col min="258" max="258" width="41.140625" style="1" customWidth="1"/>
    <col min="259" max="259" width="22.42578125" style="1" customWidth="1"/>
    <col min="260" max="260" width="24.7109375" style="1" customWidth="1"/>
    <col min="261" max="261" width="19.85546875" style="1" customWidth="1"/>
    <col min="262" max="512" width="9" style="1" customWidth="1"/>
    <col min="513" max="513" width="115.42578125" style="1" customWidth="1"/>
    <col min="514" max="514" width="41.140625" style="1" customWidth="1"/>
    <col min="515" max="515" width="22.42578125" style="1" customWidth="1"/>
    <col min="516" max="516" width="24.7109375" style="1" customWidth="1"/>
    <col min="517" max="517" width="19.85546875" style="1" customWidth="1"/>
    <col min="518" max="768" width="9" style="1" customWidth="1"/>
    <col min="769" max="769" width="115.42578125" style="1" customWidth="1"/>
    <col min="770" max="770" width="41.140625" style="1" customWidth="1"/>
    <col min="771" max="771" width="22.42578125" style="1" customWidth="1"/>
    <col min="772" max="772" width="24.7109375" style="1" customWidth="1"/>
    <col min="773" max="773" width="19.85546875" style="1" customWidth="1"/>
    <col min="774" max="1025" width="9" style="1" customWidth="1"/>
  </cols>
  <sheetData>
    <row r="1" spans="1:32" ht="24.95" customHeight="1">
      <c r="A1" s="112"/>
      <c r="B1" s="112"/>
      <c r="C1" s="102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</row>
    <row r="2" spans="1:32" ht="24.95" customHeight="1">
      <c r="A2" s="113" t="s">
        <v>0</v>
      </c>
      <c r="B2" s="113"/>
    </row>
    <row r="3" spans="1:32" ht="24.95" customHeight="1">
      <c r="A3" s="114" t="s">
        <v>40</v>
      </c>
      <c r="B3" s="114"/>
    </row>
    <row r="4" spans="1:32" s="2" customFormat="1" ht="24.95" customHeight="1">
      <c r="A4" s="112" t="s">
        <v>59</v>
      </c>
      <c r="B4" s="112"/>
      <c r="C4" s="100"/>
    </row>
    <row r="5" spans="1:32" s="2" customFormat="1" ht="24.95" customHeight="1" thickBot="1">
      <c r="A5" s="73" t="s">
        <v>139</v>
      </c>
      <c r="B5" s="65"/>
      <c r="C5" s="100"/>
    </row>
    <row r="6" spans="1:32" s="2" customFormat="1" ht="24.95" customHeight="1" thickBot="1">
      <c r="A6" s="3" t="s">
        <v>1</v>
      </c>
      <c r="B6" s="4">
        <v>69762138.489999995</v>
      </c>
      <c r="C6" s="104"/>
      <c r="D6" s="5"/>
      <c r="E6" s="5"/>
    </row>
    <row r="7" spans="1:32" s="2" customFormat="1" ht="24.95" customHeight="1" thickBot="1">
      <c r="A7" s="44" t="s">
        <v>2</v>
      </c>
      <c r="B7" s="7">
        <f>B8+B10+B12+B15+B19+B22+B25+B30+B35+B40+B44+B47</f>
        <v>22039305.649999999</v>
      </c>
      <c r="C7" s="105"/>
      <c r="D7" s="8"/>
      <c r="E7" s="9"/>
      <c r="F7" s="9"/>
      <c r="G7" s="9"/>
      <c r="H7" s="9"/>
      <c r="I7" s="9"/>
    </row>
    <row r="8" spans="1:32" s="2" customFormat="1" ht="24.95" customHeight="1">
      <c r="A8" s="6" t="s">
        <v>3</v>
      </c>
      <c r="B8" s="7">
        <f>B9</f>
        <v>364479.79</v>
      </c>
      <c r="C8" s="98"/>
      <c r="D8" s="11"/>
      <c r="E8" s="11"/>
    </row>
    <row r="9" spans="1:32" s="2" customFormat="1" ht="20.100000000000001" customHeight="1">
      <c r="A9" s="12" t="s">
        <v>4</v>
      </c>
      <c r="B9" s="13">
        <v>364479.79</v>
      </c>
      <c r="C9" s="98"/>
    </row>
    <row r="10" spans="1:32" s="2" customFormat="1" ht="24.95" customHeight="1">
      <c r="A10" s="6" t="s">
        <v>5</v>
      </c>
      <c r="B10" s="7">
        <f>B11</f>
        <v>70724.13</v>
      </c>
      <c r="C10" s="98"/>
    </row>
    <row r="11" spans="1:32" s="2" customFormat="1" ht="20.100000000000001" customHeight="1">
      <c r="A11" s="12" t="s">
        <v>4</v>
      </c>
      <c r="B11" s="13">
        <f>60030.22+10693.91</f>
        <v>70724.13</v>
      </c>
      <c r="C11" s="98"/>
    </row>
    <row r="12" spans="1:32" s="2" customFormat="1" ht="24.95" customHeight="1">
      <c r="A12" s="6" t="s">
        <v>6</v>
      </c>
      <c r="B12" s="7">
        <f>SUM(B13:B14)</f>
        <v>523632.01999999996</v>
      </c>
      <c r="C12" s="98"/>
      <c r="D12" s="11"/>
    </row>
    <row r="13" spans="1:32" s="2" customFormat="1" ht="24.95" customHeight="1">
      <c r="A13" s="12" t="s">
        <v>4</v>
      </c>
      <c r="B13" s="13">
        <f>418072.04+102791</f>
        <v>520863.04</v>
      </c>
      <c r="C13" s="98"/>
      <c r="D13" s="11"/>
    </row>
    <row r="14" spans="1:32" s="2" customFormat="1" ht="24.95" customHeight="1">
      <c r="A14" s="12" t="s">
        <v>7</v>
      </c>
      <c r="B14" s="13">
        <v>2768.98</v>
      </c>
      <c r="C14" s="98"/>
      <c r="D14" s="11"/>
    </row>
    <row r="15" spans="1:32" s="2" customFormat="1" ht="24.95" customHeight="1">
      <c r="A15" s="23" t="s">
        <v>8</v>
      </c>
      <c r="B15" s="7">
        <f>B16+B18</f>
        <v>554902.09000000008</v>
      </c>
      <c r="C15" s="98"/>
    </row>
    <row r="16" spans="1:32" s="2" customFormat="1" ht="20.100000000000001" customHeight="1">
      <c r="A16" s="12" t="s">
        <v>9</v>
      </c>
      <c r="B16" s="13">
        <v>100000</v>
      </c>
      <c r="C16" s="98"/>
    </row>
    <row r="17" spans="1:3" s="2" customFormat="1" ht="20.100000000000001" customHeight="1">
      <c r="A17" s="12" t="s">
        <v>7</v>
      </c>
      <c r="B17" s="13"/>
      <c r="C17" s="98"/>
    </row>
    <row r="18" spans="1:3" s="2" customFormat="1" ht="20.100000000000001" customHeight="1">
      <c r="A18" s="12" t="s">
        <v>4</v>
      </c>
      <c r="B18" s="13">
        <v>454902.09</v>
      </c>
      <c r="C18" s="98"/>
    </row>
    <row r="19" spans="1:3" s="2" customFormat="1" ht="24.95" customHeight="1">
      <c r="A19" s="23" t="s">
        <v>10</v>
      </c>
      <c r="B19" s="15">
        <f>B21+B20</f>
        <v>65245.66</v>
      </c>
      <c r="C19" s="98"/>
    </row>
    <row r="20" spans="1:3" s="2" customFormat="1" ht="20.100000000000001" customHeight="1">
      <c r="A20" s="12" t="s">
        <v>11</v>
      </c>
      <c r="B20" s="13">
        <v>2880</v>
      </c>
      <c r="C20" s="98"/>
    </row>
    <row r="21" spans="1:3" s="2" customFormat="1" ht="20.100000000000001" customHeight="1">
      <c r="A21" s="12" t="s">
        <v>4</v>
      </c>
      <c r="B21" s="13">
        <v>62365.66</v>
      </c>
      <c r="C21" s="98"/>
    </row>
    <row r="22" spans="1:3" s="2" customFormat="1" ht="24.95" customHeight="1">
      <c r="A22" s="23" t="s">
        <v>12</v>
      </c>
      <c r="B22" s="24">
        <f>B23+B24</f>
        <v>805697.29999999993</v>
      </c>
      <c r="C22" s="98"/>
    </row>
    <row r="23" spans="1:3" s="2" customFormat="1" ht="20.100000000000001" customHeight="1">
      <c r="A23" s="12" t="s">
        <v>9</v>
      </c>
      <c r="B23" s="13">
        <f>5887.41+82118.2</f>
        <v>88005.61</v>
      </c>
      <c r="C23" s="98"/>
    </row>
    <row r="24" spans="1:3" s="2" customFormat="1" ht="20.100000000000001" customHeight="1">
      <c r="A24" s="12" t="s">
        <v>4</v>
      </c>
      <c r="B24" s="13">
        <v>717691.69</v>
      </c>
      <c r="C24" s="98"/>
    </row>
    <row r="25" spans="1:3" s="2" customFormat="1" ht="24.95" customHeight="1">
      <c r="A25" s="23" t="s">
        <v>13</v>
      </c>
      <c r="B25" s="24">
        <f>B27+B28</f>
        <v>731761.79</v>
      </c>
      <c r="C25" s="98"/>
    </row>
    <row r="26" spans="1:3" s="2" customFormat="1" ht="20.100000000000001" customHeight="1">
      <c r="A26" s="12" t="s">
        <v>11</v>
      </c>
      <c r="B26" s="13"/>
      <c r="C26" s="98"/>
    </row>
    <row r="27" spans="1:3" s="2" customFormat="1" ht="20.100000000000001" customHeight="1">
      <c r="A27" s="12" t="s">
        <v>9</v>
      </c>
      <c r="B27" s="13">
        <v>161531.89000000001</v>
      </c>
      <c r="C27" s="98"/>
    </row>
    <row r="28" spans="1:3" s="2" customFormat="1" ht="20.100000000000001" customHeight="1">
      <c r="A28" s="12" t="s">
        <v>4</v>
      </c>
      <c r="B28" s="13">
        <v>570229.9</v>
      </c>
      <c r="C28" s="98"/>
    </row>
    <row r="29" spans="1:3" s="2" customFormat="1" ht="20.100000000000001" customHeight="1">
      <c r="A29" s="12" t="s">
        <v>7</v>
      </c>
      <c r="B29" s="13"/>
      <c r="C29" s="98"/>
    </row>
    <row r="30" spans="1:3" s="2" customFormat="1" ht="24.95" customHeight="1">
      <c r="A30" s="23" t="s">
        <v>14</v>
      </c>
      <c r="B30" s="24">
        <f>B31+B32+B33+B34</f>
        <v>989985.16</v>
      </c>
      <c r="C30" s="98"/>
    </row>
    <row r="31" spans="1:3" s="2" customFormat="1" ht="19.5" customHeight="1">
      <c r="A31" s="12" t="s">
        <v>11</v>
      </c>
      <c r="B31" s="13">
        <v>169393.11</v>
      </c>
      <c r="C31" s="98"/>
    </row>
    <row r="32" spans="1:3" s="2" customFormat="1" ht="19.5" customHeight="1">
      <c r="A32" s="12" t="s">
        <v>9</v>
      </c>
      <c r="B32" s="13">
        <v>0</v>
      </c>
      <c r="C32" s="98"/>
    </row>
    <row r="33" spans="1:3" s="2" customFormat="1" ht="19.5" customHeight="1">
      <c r="A33" s="12" t="s">
        <v>4</v>
      </c>
      <c r="B33" s="13">
        <v>70567.53</v>
      </c>
      <c r="C33" s="98"/>
    </row>
    <row r="34" spans="1:3" s="2" customFormat="1" ht="19.5" customHeight="1">
      <c r="A34" s="12" t="s">
        <v>7</v>
      </c>
      <c r="B34" s="13">
        <v>750024.52</v>
      </c>
      <c r="C34" s="98"/>
    </row>
    <row r="35" spans="1:3" s="2" customFormat="1" ht="24.95" customHeight="1">
      <c r="A35" s="23" t="s">
        <v>15</v>
      </c>
      <c r="B35" s="24">
        <f>SUM(B36:B39)</f>
        <v>1947007.24</v>
      </c>
      <c r="C35" s="98"/>
    </row>
    <row r="36" spans="1:3" s="2" customFormat="1" ht="19.5" customHeight="1">
      <c r="A36" s="12" t="s">
        <v>11</v>
      </c>
      <c r="B36" s="13">
        <v>0</v>
      </c>
      <c r="C36" s="98"/>
    </row>
    <row r="37" spans="1:3" s="2" customFormat="1" ht="19.5" customHeight="1">
      <c r="A37" s="12" t="s">
        <v>9</v>
      </c>
      <c r="B37" s="13">
        <v>92.8</v>
      </c>
      <c r="C37" s="98"/>
    </row>
    <row r="38" spans="1:3" s="2" customFormat="1" ht="19.5" customHeight="1">
      <c r="A38" s="12" t="s">
        <v>4</v>
      </c>
      <c r="B38" s="13">
        <v>1946914.44</v>
      </c>
      <c r="C38" s="98"/>
    </row>
    <row r="39" spans="1:3" s="2" customFormat="1" ht="19.5" customHeight="1">
      <c r="A39" s="12" t="s">
        <v>7</v>
      </c>
      <c r="B39" s="13">
        <v>0</v>
      </c>
      <c r="C39" s="98"/>
    </row>
    <row r="40" spans="1:3" s="2" customFormat="1" ht="24.95" customHeight="1">
      <c r="A40" s="23" t="s">
        <v>16</v>
      </c>
      <c r="B40" s="24">
        <f>SUM(B41:B43)</f>
        <v>864232.64</v>
      </c>
      <c r="C40" s="98"/>
    </row>
    <row r="41" spans="1:3" s="2" customFormat="1" ht="20.100000000000001" customHeight="1">
      <c r="A41" s="12" t="s">
        <v>4</v>
      </c>
      <c r="B41" s="13">
        <v>863365.64</v>
      </c>
      <c r="C41" s="98"/>
    </row>
    <row r="42" spans="1:3" s="2" customFormat="1" ht="20.100000000000001" customHeight="1">
      <c r="A42" s="12" t="s">
        <v>9</v>
      </c>
      <c r="B42" s="13">
        <v>20.41</v>
      </c>
      <c r="C42" s="98"/>
    </row>
    <row r="43" spans="1:3" s="2" customFormat="1" ht="20.100000000000001" customHeight="1">
      <c r="A43" s="12" t="s">
        <v>133</v>
      </c>
      <c r="B43" s="13">
        <v>846.59</v>
      </c>
      <c r="C43" s="98"/>
    </row>
    <row r="44" spans="1:3" s="2" customFormat="1" ht="24.95" customHeight="1">
      <c r="A44" s="94" t="s">
        <v>17</v>
      </c>
      <c r="B44" s="95">
        <f>B45</f>
        <v>181082.66</v>
      </c>
      <c r="C44" s="98"/>
    </row>
    <row r="45" spans="1:3" s="2" customFormat="1" ht="20.100000000000001" customHeight="1">
      <c r="A45" s="96" t="s">
        <v>4</v>
      </c>
      <c r="B45" s="97">
        <v>181082.66</v>
      </c>
      <c r="C45" s="98"/>
    </row>
    <row r="46" spans="1:3" s="2" customFormat="1" ht="20.100000000000001" customHeight="1">
      <c r="A46" s="12" t="s">
        <v>9</v>
      </c>
      <c r="B46" s="13"/>
      <c r="C46" s="98"/>
    </row>
    <row r="47" spans="1:3" s="2" customFormat="1" ht="24.95" customHeight="1">
      <c r="A47" s="23" t="s">
        <v>18</v>
      </c>
      <c r="B47" s="24">
        <f>B48+B49+B50+B51</f>
        <v>14940555.17</v>
      </c>
      <c r="C47" s="98"/>
    </row>
    <row r="48" spans="1:3" s="2" customFormat="1" ht="24.95" customHeight="1">
      <c r="A48" s="12" t="s">
        <v>4</v>
      </c>
      <c r="B48" s="13">
        <v>8477749.5099999998</v>
      </c>
      <c r="C48" s="98"/>
    </row>
    <row r="49" spans="1:22" s="2" customFormat="1" ht="24.95" customHeight="1">
      <c r="A49" s="12" t="s">
        <v>136</v>
      </c>
      <c r="B49" s="13">
        <f>4194899.44+2260041</f>
        <v>6454940.4400000004</v>
      </c>
      <c r="C49" s="98"/>
    </row>
    <row r="50" spans="1:22" s="2" customFormat="1" ht="24.95" customHeight="1">
      <c r="A50" s="12" t="s">
        <v>137</v>
      </c>
      <c r="B50" s="13">
        <v>6092.06</v>
      </c>
      <c r="C50" s="98"/>
    </row>
    <row r="51" spans="1:22" s="2" customFormat="1" ht="20.100000000000001" customHeight="1">
      <c r="A51" s="12" t="s">
        <v>11</v>
      </c>
      <c r="B51" s="13">
        <v>1773.16</v>
      </c>
      <c r="C51" s="98" t="s">
        <v>140</v>
      </c>
    </row>
    <row r="52" spans="1:22" s="2" customFormat="1" ht="20.100000000000001" customHeight="1" thickBot="1">
      <c r="A52" s="91" t="s">
        <v>125</v>
      </c>
      <c r="B52" s="90"/>
      <c r="C52" s="98"/>
    </row>
    <row r="53" spans="1:22" s="2" customFormat="1" ht="24.95" customHeight="1" thickBot="1">
      <c r="A53" s="84" t="s">
        <v>54</v>
      </c>
      <c r="B53" s="85">
        <f>SUM(B54:B60)</f>
        <v>3702383</v>
      </c>
      <c r="C53" s="98" t="s">
        <v>124</v>
      </c>
    </row>
    <row r="54" spans="1:22" s="2" customFormat="1" ht="24.95" customHeight="1">
      <c r="A54" s="86" t="s">
        <v>19</v>
      </c>
      <c r="B54" s="87">
        <v>2000000</v>
      </c>
      <c r="C54" s="98"/>
    </row>
    <row r="55" spans="1:22" s="2" customFormat="1" ht="24.95" customHeight="1">
      <c r="A55" s="86" t="s">
        <v>20</v>
      </c>
      <c r="B55" s="87">
        <v>28670</v>
      </c>
      <c r="C55" s="98"/>
    </row>
    <row r="56" spans="1:22" s="2" customFormat="1" ht="24.95" customHeight="1">
      <c r="A56" s="86" t="s">
        <v>21</v>
      </c>
      <c r="B56" s="87">
        <v>0</v>
      </c>
      <c r="C56" s="98"/>
    </row>
    <row r="57" spans="1:22" s="2" customFormat="1" ht="24.95" customHeight="1">
      <c r="A57" s="86" t="s">
        <v>138</v>
      </c>
      <c r="B57" s="87">
        <v>73971</v>
      </c>
      <c r="C57" s="98"/>
    </row>
    <row r="58" spans="1:22" s="2" customFormat="1" ht="24.95" customHeight="1">
      <c r="A58" s="86" t="s">
        <v>22</v>
      </c>
      <c r="B58" s="87">
        <f>288366+301558</f>
        <v>589924</v>
      </c>
      <c r="C58" s="106">
        <v>44440</v>
      </c>
      <c r="D58" s="72"/>
      <c r="E58" s="72"/>
    </row>
    <row r="59" spans="1:22" s="2" customFormat="1" ht="24.95" customHeight="1">
      <c r="A59" s="86" t="s">
        <v>123</v>
      </c>
      <c r="B59" s="87">
        <v>1009818</v>
      </c>
      <c r="C59" s="106">
        <v>44440</v>
      </c>
      <c r="D59" s="66"/>
      <c r="E59" s="66"/>
      <c r="F59" s="66"/>
      <c r="G59" s="67"/>
      <c r="H59" s="66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s="2" customFormat="1" ht="24.95" customHeight="1" thickBot="1">
      <c r="A60" s="88" t="s">
        <v>23</v>
      </c>
      <c r="B60" s="89">
        <v>0</v>
      </c>
      <c r="C60" s="98"/>
      <c r="D60" s="68"/>
      <c r="E60" s="68"/>
      <c r="F60" s="69"/>
      <c r="G60" s="70"/>
      <c r="H60" s="68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s="2" customFormat="1" ht="24.95" customHeight="1" thickTop="1" thickBot="1">
      <c r="A61" s="26" t="s">
        <v>26</v>
      </c>
      <c r="B61" s="27">
        <v>0</v>
      </c>
      <c r="C61" s="98"/>
      <c r="D61" s="68"/>
      <c r="E61" s="68"/>
      <c r="F61" s="69"/>
      <c r="G61" s="70"/>
      <c r="H61" s="68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s="2" customFormat="1" ht="24.95" customHeight="1" thickBot="1">
      <c r="A62" s="44" t="s">
        <v>27</v>
      </c>
      <c r="B62" s="7">
        <f>274424.94+124104.08+162300.38+177231.23+2963.78+213857.46+1226.49+276153.16+379266.44+10669.59</f>
        <v>1622197.55</v>
      </c>
      <c r="C62" s="98"/>
      <c r="D62" s="68"/>
      <c r="E62" s="68"/>
      <c r="F62" s="69"/>
      <c r="G62" s="70"/>
      <c r="H62" s="68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s="2" customFormat="1" ht="24.95" customHeight="1">
      <c r="A63" s="6"/>
      <c r="B63" s="7"/>
      <c r="C63" s="100"/>
      <c r="D63" s="68"/>
      <c r="E63" s="68"/>
      <c r="F63" s="69"/>
      <c r="G63" s="70"/>
      <c r="H63" s="68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s="2" customFormat="1" ht="24.95" customHeight="1">
      <c r="A64" s="16"/>
      <c r="B64" s="17"/>
      <c r="C64" s="98"/>
      <c r="D64" s="68"/>
      <c r="E64" s="68"/>
      <c r="F64" s="69"/>
      <c r="G64" s="70"/>
      <c r="H64" s="68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s="2" customFormat="1" ht="24.95" customHeight="1">
      <c r="A65" s="14"/>
      <c r="B65" s="18"/>
      <c r="C65" s="98"/>
      <c r="D65" s="68"/>
      <c r="E65" s="68"/>
      <c r="F65" s="69"/>
      <c r="G65" s="70"/>
      <c r="H65" s="68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s="2" customFormat="1" ht="24.95" customHeight="1">
      <c r="A66" s="16">
        <v>2021</v>
      </c>
      <c r="B66" s="17">
        <f>B67</f>
        <v>0</v>
      </c>
      <c r="C66" s="98"/>
      <c r="D66" s="68"/>
      <c r="E66" s="68"/>
      <c r="F66" s="69"/>
      <c r="G66" s="70"/>
      <c r="H66" s="68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s="2" customFormat="1" ht="24.95" customHeight="1">
      <c r="A67" s="19"/>
      <c r="B67" s="18">
        <v>0</v>
      </c>
      <c r="C67" s="98"/>
      <c r="D67" s="68"/>
      <c r="E67" s="68"/>
      <c r="F67" s="69"/>
      <c r="G67" s="70"/>
      <c r="H67" s="68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s="2" customFormat="1" ht="24.95" customHeight="1" thickBot="1">
      <c r="A68" s="14"/>
      <c r="B68" s="18">
        <f>[1]RP!E71</f>
        <v>0</v>
      </c>
      <c r="C68" s="98"/>
      <c r="D68" s="68"/>
      <c r="E68" s="68"/>
      <c r="F68" s="69"/>
      <c r="G68" s="70"/>
      <c r="H68" s="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s="2" customFormat="1" ht="24.95" customHeight="1" thickBot="1">
      <c r="A69" s="44" t="s">
        <v>24</v>
      </c>
      <c r="B69" s="7"/>
      <c r="C69" s="98"/>
      <c r="D69" s="68"/>
      <c r="E69" s="68"/>
      <c r="F69" s="69"/>
      <c r="G69" s="70"/>
      <c r="H69" s="68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s="2" customFormat="1" ht="24.95" customHeight="1">
      <c r="A70" s="6" t="s">
        <v>25</v>
      </c>
      <c r="B70" s="7">
        <f>-SUM(B71:B82)</f>
        <v>-14517590.310000002</v>
      </c>
      <c r="C70" s="98"/>
      <c r="D70" s="68"/>
      <c r="E70" s="68"/>
      <c r="F70" s="69"/>
      <c r="G70" s="70"/>
      <c r="H70" s="68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s="2" customFormat="1" ht="24.95" customHeight="1">
      <c r="A71" s="14" t="s">
        <v>42</v>
      </c>
      <c r="B71" s="15">
        <v>134976.68</v>
      </c>
      <c r="C71" s="98"/>
      <c r="D71" s="68"/>
      <c r="E71" s="68"/>
      <c r="F71" s="69"/>
      <c r="G71" s="70"/>
      <c r="H71" s="68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s="2" customFormat="1" ht="24.95" customHeight="1">
      <c r="A72" s="14" t="s">
        <v>43</v>
      </c>
      <c r="B72" s="15">
        <f>3731.79+12017.75</f>
        <v>15749.54</v>
      </c>
      <c r="C72" s="98"/>
      <c r="D72" s="68"/>
      <c r="E72" s="68"/>
      <c r="F72" s="69"/>
      <c r="G72" s="70"/>
      <c r="H72" s="68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s="2" customFormat="1" ht="24.95" customHeight="1">
      <c r="A73" s="14" t="s">
        <v>44</v>
      </c>
      <c r="B73" s="43">
        <v>791.9</v>
      </c>
      <c r="C73" s="98"/>
      <c r="D73" s="68"/>
      <c r="E73" s="68"/>
      <c r="F73" s="69"/>
      <c r="G73" s="70"/>
      <c r="H73" s="68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s="2" customFormat="1" ht="24.95" customHeight="1">
      <c r="A74" s="14" t="s">
        <v>45</v>
      </c>
      <c r="B74" s="15">
        <v>5538.21</v>
      </c>
      <c r="C74" s="98"/>
      <c r="D74" s="68"/>
      <c r="E74" s="68"/>
      <c r="F74" s="69"/>
      <c r="G74" s="70"/>
      <c r="H74" s="68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s="2" customFormat="1" ht="24.95" customHeight="1">
      <c r="A75" s="14" t="s">
        <v>46</v>
      </c>
      <c r="B75" s="15">
        <v>6241.1</v>
      </c>
      <c r="C75" s="98"/>
      <c r="D75" s="68"/>
      <c r="E75" s="68"/>
      <c r="F75" s="69"/>
      <c r="G75" s="71"/>
      <c r="H75" s="68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s="2" customFormat="1" ht="24.95" customHeight="1">
      <c r="A76" s="14" t="s">
        <v>47</v>
      </c>
      <c r="B76" s="15">
        <v>7695553.4000000004</v>
      </c>
      <c r="C76" s="98"/>
      <c r="D76" s="68"/>
      <c r="E76" s="68"/>
      <c r="F76" s="69"/>
      <c r="G76" s="70"/>
      <c r="H76" s="68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s="2" customFormat="1" ht="24.95" customHeight="1">
      <c r="A77" s="14" t="s">
        <v>48</v>
      </c>
      <c r="B77" s="15">
        <f>3154839.14+9122.67</f>
        <v>3163961.81</v>
      </c>
      <c r="C77" s="98"/>
      <c r="E77" s="10"/>
    </row>
    <row r="78" spans="1:22" s="2" customFormat="1" ht="24.95" customHeight="1">
      <c r="A78" s="14" t="s">
        <v>49</v>
      </c>
      <c r="B78" s="15">
        <v>617865.39</v>
      </c>
      <c r="C78" s="98"/>
      <c r="E78" s="10"/>
    </row>
    <row r="79" spans="1:22" s="2" customFormat="1" ht="24.95" customHeight="1">
      <c r="A79" s="14" t="s">
        <v>50</v>
      </c>
      <c r="B79" s="15">
        <v>11589.71</v>
      </c>
      <c r="C79" s="98"/>
      <c r="E79" s="10"/>
    </row>
    <row r="80" spans="1:22" s="2" customFormat="1" ht="24.95" customHeight="1">
      <c r="A80" s="14" t="s">
        <v>51</v>
      </c>
      <c r="B80" s="15">
        <v>2830684.59</v>
      </c>
      <c r="C80" s="98"/>
      <c r="D80" s="20"/>
      <c r="E80" s="10"/>
    </row>
    <row r="81" spans="1:10" s="2" customFormat="1" ht="24.95" customHeight="1">
      <c r="A81" s="14" t="s">
        <v>52</v>
      </c>
      <c r="B81" s="15">
        <v>29957.58</v>
      </c>
      <c r="C81" s="98"/>
      <c r="E81" s="10"/>
    </row>
    <row r="82" spans="1:10" s="2" customFormat="1" ht="24.95" customHeight="1">
      <c r="A82" s="14" t="s">
        <v>53</v>
      </c>
      <c r="B82" s="15">
        <v>4680.3999999999996</v>
      </c>
      <c r="C82" s="98"/>
      <c r="E82" s="10"/>
    </row>
    <row r="83" spans="1:10" s="2" customFormat="1" ht="24.95" customHeight="1">
      <c r="A83" s="21" t="s">
        <v>58</v>
      </c>
      <c r="B83" s="51">
        <f>B6+B7+B70+B62+B61-2</f>
        <v>78906049.37999998</v>
      </c>
      <c r="C83" s="98"/>
      <c r="D83" s="11"/>
      <c r="E83" s="10"/>
    </row>
    <row r="84" spans="1:10" s="2" customFormat="1" ht="24.95" customHeight="1">
      <c r="A84" s="35"/>
      <c r="B84" s="36"/>
      <c r="C84" s="98"/>
      <c r="D84" s="11"/>
      <c r="E84" s="10"/>
    </row>
    <row r="85" spans="1:10" s="2" customFormat="1" ht="24.95" customHeight="1">
      <c r="A85" s="110" t="s">
        <v>39</v>
      </c>
      <c r="B85" s="111"/>
      <c r="C85" s="98"/>
      <c r="D85" s="11"/>
      <c r="E85" s="10"/>
    </row>
    <row r="86" spans="1:10" s="2" customFormat="1" ht="24.95" customHeight="1" thickBot="1">
      <c r="A86" s="31" t="s">
        <v>31</v>
      </c>
      <c r="B86" s="52">
        <f>B88+B100+B106+B115+B124+B103</f>
        <v>78906049.379999995</v>
      </c>
      <c r="C86" s="98"/>
      <c r="D86" s="11"/>
      <c r="E86" s="10"/>
      <c r="J86" s="29"/>
    </row>
    <row r="87" spans="1:10" s="2" customFormat="1" ht="42" customHeight="1" thickBot="1">
      <c r="A87" s="108" t="s">
        <v>63</v>
      </c>
      <c r="B87" s="109"/>
      <c r="C87" s="99"/>
    </row>
    <row r="88" spans="1:10" s="2" customFormat="1" ht="24.95" customHeight="1">
      <c r="A88" s="38" t="s">
        <v>35</v>
      </c>
      <c r="B88" s="76">
        <f>SUM(B89:B98)</f>
        <v>10428837.99</v>
      </c>
      <c r="C88" s="98"/>
      <c r="D88" s="22"/>
      <c r="J88" s="29"/>
    </row>
    <row r="89" spans="1:10" s="46" customFormat="1" ht="24.95" customHeight="1">
      <c r="A89" s="53" t="s">
        <v>60</v>
      </c>
      <c r="B89" s="54">
        <v>195411.84</v>
      </c>
      <c r="C89" s="107"/>
      <c r="D89" s="45"/>
      <c r="J89" s="47"/>
    </row>
    <row r="90" spans="1:10" s="46" customFormat="1" ht="24.95" customHeight="1">
      <c r="A90" s="53" t="s">
        <v>61</v>
      </c>
      <c r="B90" s="54">
        <v>529588.16</v>
      </c>
      <c r="C90" s="107"/>
      <c r="D90" s="45"/>
      <c r="J90" s="47"/>
    </row>
    <row r="91" spans="1:10" s="46" customFormat="1" ht="24.95" customHeight="1">
      <c r="A91" s="53" t="s">
        <v>55</v>
      </c>
      <c r="B91" s="54">
        <v>131076.35</v>
      </c>
      <c r="C91" s="107"/>
      <c r="J91" s="47"/>
    </row>
    <row r="92" spans="1:10" s="46" customFormat="1" ht="24.95" customHeight="1">
      <c r="A92" s="53" t="s">
        <v>131</v>
      </c>
      <c r="B92" s="54">
        <v>57957.16</v>
      </c>
      <c r="C92" s="107"/>
      <c r="J92" s="47"/>
    </row>
    <row r="93" spans="1:10" s="46" customFormat="1" ht="24.95" customHeight="1">
      <c r="A93" s="53" t="s">
        <v>62</v>
      </c>
      <c r="B93" s="54">
        <v>0</v>
      </c>
      <c r="C93" s="107" t="s">
        <v>152</v>
      </c>
      <c r="J93" s="49"/>
    </row>
    <row r="94" spans="1:10" s="46" customFormat="1" ht="24.95" customHeight="1">
      <c r="A94" s="53" t="s">
        <v>56</v>
      </c>
      <c r="B94" s="54">
        <v>525107.36</v>
      </c>
      <c r="C94" s="107"/>
      <c r="J94" s="48"/>
    </row>
    <row r="95" spans="1:10" s="46" customFormat="1" ht="24.95" customHeight="1">
      <c r="A95" s="55" t="s">
        <v>57</v>
      </c>
      <c r="B95" s="54">
        <v>237243.66</v>
      </c>
      <c r="C95" s="107"/>
    </row>
    <row r="96" spans="1:10" s="46" customFormat="1" ht="24.95" customHeight="1">
      <c r="A96" s="56" t="s">
        <v>132</v>
      </c>
      <c r="B96" s="93">
        <v>860932.32</v>
      </c>
      <c r="C96" s="107"/>
    </row>
    <row r="97" spans="1:7" s="46" customFormat="1" ht="24.95" customHeight="1">
      <c r="A97" s="56" t="s">
        <v>130</v>
      </c>
      <c r="B97" s="93">
        <v>7811521.1399999997</v>
      </c>
      <c r="C97" s="107"/>
    </row>
    <row r="98" spans="1:7" s="46" customFormat="1" ht="24.95" customHeight="1" thickBot="1">
      <c r="A98" s="56" t="s">
        <v>134</v>
      </c>
      <c r="B98" s="93">
        <v>80000</v>
      </c>
      <c r="C98" s="107"/>
    </row>
    <row r="99" spans="1:7" s="2" customFormat="1" ht="42" customHeight="1" thickBot="1">
      <c r="A99" s="108" t="s">
        <v>37</v>
      </c>
      <c r="B99" s="109"/>
      <c r="C99" s="99"/>
    </row>
    <row r="100" spans="1:7" s="2" customFormat="1" ht="24.95" customHeight="1">
      <c r="A100" s="50" t="s">
        <v>28</v>
      </c>
      <c r="B100" s="77">
        <f>18470459.83+B101-7811521.14-860932.32-80000</f>
        <v>19972809.439999998</v>
      </c>
      <c r="C100" s="99"/>
      <c r="D100" s="20"/>
      <c r="E100" s="25"/>
    </row>
    <row r="101" spans="1:7" s="2" customFormat="1" ht="24.95" customHeight="1" thickBot="1">
      <c r="A101" s="57" t="s">
        <v>64</v>
      </c>
      <c r="B101" s="74">
        <f>559245.58+69813.72+597254.44+862280.51+179228.04+40851.89+7865828.89+80300</f>
        <v>10254803.07</v>
      </c>
      <c r="C101" s="99" t="s">
        <v>141</v>
      </c>
      <c r="D101" s="20"/>
    </row>
    <row r="102" spans="1:7" s="2" customFormat="1" ht="42" customHeight="1" thickBot="1">
      <c r="A102" s="108" t="s">
        <v>127</v>
      </c>
      <c r="B102" s="109"/>
      <c r="C102" s="99"/>
    </row>
    <row r="103" spans="1:7" s="2" customFormat="1" ht="24.95" customHeight="1">
      <c r="A103" s="50" t="s">
        <v>135</v>
      </c>
      <c r="B103" s="92">
        <f>B104</f>
        <v>4130969.4400000004</v>
      </c>
      <c r="C103" s="99"/>
      <c r="D103" s="20"/>
      <c r="E103" s="25"/>
    </row>
    <row r="104" spans="1:7" s="2" customFormat="1" ht="24.95" customHeight="1" thickBot="1">
      <c r="A104" s="57" t="s">
        <v>128</v>
      </c>
      <c r="B104" s="74">
        <f>2260041+4194899.44-73971-2000000-250000</f>
        <v>4130969.4400000004</v>
      </c>
      <c r="C104" s="99" t="s">
        <v>142</v>
      </c>
      <c r="D104" s="20"/>
      <c r="E104" s="25"/>
    </row>
    <row r="105" spans="1:7" s="2" customFormat="1" ht="42" customHeight="1" thickBot="1">
      <c r="A105" s="108" t="s">
        <v>38</v>
      </c>
      <c r="B105" s="109"/>
      <c r="C105" s="99"/>
    </row>
    <row r="106" spans="1:7" s="2" customFormat="1" ht="24.95" customHeight="1">
      <c r="A106" s="39" t="s">
        <v>30</v>
      </c>
      <c r="B106" s="32">
        <f>SUM(B107:B113)</f>
        <v>6603325.120000001</v>
      </c>
      <c r="C106" s="99" t="s">
        <v>149</v>
      </c>
      <c r="D106" s="11"/>
    </row>
    <row r="107" spans="1:7" s="2" customFormat="1" ht="24.95" customHeight="1">
      <c r="A107" s="57" t="s">
        <v>145</v>
      </c>
      <c r="B107" s="58">
        <f>10984.32+753.81+1308808.11+1085.13+846.59+1854.62+611920.62+232433+424869.16</f>
        <v>2593555.3600000003</v>
      </c>
      <c r="C107" s="99"/>
      <c r="E107" s="28"/>
      <c r="G107" s="28"/>
    </row>
    <row r="108" spans="1:7" s="2" customFormat="1" ht="24.95" customHeight="1">
      <c r="A108" s="57" t="s">
        <v>146</v>
      </c>
      <c r="B108" s="60">
        <f>161531.89+92.8+20.41+6092.06</f>
        <v>167737.16</v>
      </c>
      <c r="C108" s="99"/>
      <c r="E108" s="28"/>
      <c r="G108" s="28"/>
    </row>
    <row r="109" spans="1:7" s="2" customFormat="1" ht="24.95" customHeight="1">
      <c r="A109" s="59" t="s">
        <v>144</v>
      </c>
      <c r="B109" s="60">
        <f>124104.08+2+162300.38+177231.23+213857.46+2963.78+276153.16+1226.49-2+10669.59+379266.44</f>
        <v>1347772.61</v>
      </c>
      <c r="C109" s="100"/>
    </row>
    <row r="110" spans="1:7" s="2" customFormat="1" ht="24.95" customHeight="1">
      <c r="A110" s="59" t="s">
        <v>143</v>
      </c>
      <c r="B110" s="60">
        <f>-SUM(9122.67+8615.59+11589.71+21313.06+29957.58+4680.4)</f>
        <v>-85279.01</v>
      </c>
      <c r="C110" s="100"/>
      <c r="D110" s="28"/>
      <c r="E110" s="33"/>
      <c r="F110" s="34"/>
    </row>
    <row r="111" spans="1:7" s="2" customFormat="1" ht="24.95" customHeight="1">
      <c r="A111" s="57" t="s">
        <v>147</v>
      </c>
      <c r="B111" s="60">
        <f>169393.11+1773.16</f>
        <v>171166.27</v>
      </c>
      <c r="C111" s="101"/>
      <c r="D111" s="28"/>
      <c r="E111" s="33"/>
      <c r="F111" s="34"/>
    </row>
    <row r="112" spans="1:7" s="2" customFormat="1" ht="24.95" customHeight="1">
      <c r="A112" s="59" t="s">
        <v>148</v>
      </c>
      <c r="B112" s="60">
        <f>250000+73971+2000000</f>
        <v>2323971</v>
      </c>
      <c r="C112" s="101"/>
      <c r="D112" s="28"/>
      <c r="E112" s="33"/>
      <c r="F112" s="34"/>
    </row>
    <row r="113" spans="1:7" s="2" customFormat="1" ht="24.95" customHeight="1" thickBot="1">
      <c r="A113" s="59" t="s">
        <v>151</v>
      </c>
      <c r="B113" s="60">
        <v>84401.73</v>
      </c>
      <c r="C113" s="100"/>
      <c r="D113" s="28"/>
    </row>
    <row r="114" spans="1:7" s="2" customFormat="1" ht="42" customHeight="1" thickBot="1">
      <c r="A114" s="40" t="s">
        <v>36</v>
      </c>
      <c r="B114" s="41"/>
      <c r="C114" s="99"/>
    </row>
    <row r="115" spans="1:7" s="2" customFormat="1" ht="24.95" customHeight="1">
      <c r="A115" s="50" t="s">
        <v>41</v>
      </c>
      <c r="B115" s="78">
        <f>SUM(B116:B122)</f>
        <v>33170714.030000001</v>
      </c>
      <c r="C115" s="99"/>
      <c r="D115" s="28"/>
      <c r="G115" s="28"/>
    </row>
    <row r="116" spans="1:7" s="2" customFormat="1" ht="30.75" customHeight="1">
      <c r="A116" s="61" t="s">
        <v>33</v>
      </c>
      <c r="B116" s="62">
        <v>8000000</v>
      </c>
      <c r="C116" s="99"/>
      <c r="D116" s="11"/>
      <c r="F116" s="28"/>
    </row>
    <row r="117" spans="1:7" s="2" customFormat="1" ht="30.75" customHeight="1">
      <c r="A117" s="61" t="s">
        <v>119</v>
      </c>
      <c r="B117" s="62"/>
      <c r="C117" s="99" t="s">
        <v>150</v>
      </c>
      <c r="D117" s="11"/>
      <c r="F117" s="29"/>
    </row>
    <row r="118" spans="1:7" s="2" customFormat="1" ht="30.75" customHeight="1">
      <c r="A118" s="61" t="s">
        <v>122</v>
      </c>
      <c r="B118" s="62">
        <v>1870714.03</v>
      </c>
      <c r="C118" s="99"/>
      <c r="D118" s="11"/>
      <c r="E118" s="28"/>
      <c r="G118" s="30"/>
    </row>
    <row r="119" spans="1:7" s="2" customFormat="1" ht="30.75" customHeight="1">
      <c r="A119" s="61" t="s">
        <v>121</v>
      </c>
      <c r="B119" s="62">
        <v>291080</v>
      </c>
      <c r="C119" s="99"/>
      <c r="D119" s="11"/>
      <c r="E119" s="20"/>
    </row>
    <row r="120" spans="1:7" s="2" customFormat="1" ht="30.75" customHeight="1">
      <c r="A120" s="61" t="s">
        <v>120</v>
      </c>
      <c r="B120" s="62">
        <v>708920</v>
      </c>
      <c r="C120" s="99"/>
      <c r="D120" s="11"/>
      <c r="E120" s="20"/>
    </row>
    <row r="121" spans="1:7" s="2" customFormat="1" ht="30.75" customHeight="1">
      <c r="A121" s="61" t="s">
        <v>34</v>
      </c>
      <c r="B121" s="62">
        <v>800000</v>
      </c>
      <c r="C121" s="99"/>
      <c r="D121" s="11"/>
      <c r="E121" s="28"/>
    </row>
    <row r="122" spans="1:7" s="2" customFormat="1" ht="30.75" customHeight="1" thickBot="1">
      <c r="A122" s="61" t="s">
        <v>129</v>
      </c>
      <c r="B122" s="62">
        <v>21500000</v>
      </c>
      <c r="C122" s="99" t="s">
        <v>153</v>
      </c>
      <c r="D122" s="11"/>
      <c r="E122" s="28"/>
    </row>
    <row r="123" spans="1:7" s="2" customFormat="1" ht="42" customHeight="1" thickBot="1">
      <c r="A123" s="108" t="s">
        <v>32</v>
      </c>
      <c r="B123" s="109"/>
      <c r="C123" s="99"/>
    </row>
    <row r="124" spans="1:7" s="2" customFormat="1" ht="24" customHeight="1">
      <c r="A124" s="42" t="s">
        <v>29</v>
      </c>
      <c r="B124" s="79">
        <f>3849368.84-SUM(B126:B126)+B125</f>
        <v>4599393.3599999994</v>
      </c>
      <c r="C124" s="99"/>
    </row>
    <row r="125" spans="1:7" s="2" customFormat="1" ht="24.75" customHeight="1">
      <c r="A125" s="64" t="s">
        <v>83</v>
      </c>
      <c r="B125" s="63">
        <v>750024.52</v>
      </c>
      <c r="C125" s="99"/>
    </row>
    <row r="126" spans="1:7" s="2" customFormat="1" ht="24.75" customHeight="1">
      <c r="A126" s="64"/>
      <c r="B126" s="63"/>
      <c r="C126" s="99"/>
    </row>
    <row r="128" spans="1:7">
      <c r="B128" s="75"/>
    </row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ht="20.100000000000001" customHeight="1"/>
    <row r="322" ht="20.100000000000001" customHeight="1"/>
    <row r="323" ht="20.100000000000001" customHeight="1"/>
    <row r="324" ht="20.100000000000001" customHeight="1"/>
    <row r="325" ht="20.100000000000001" customHeight="1"/>
    <row r="326" ht="20.100000000000001" customHeight="1"/>
    <row r="327" ht="20.100000000000001" customHeight="1"/>
    <row r="328" ht="20.100000000000001" customHeight="1"/>
    <row r="329" ht="20.100000000000001" customHeight="1"/>
    <row r="330" ht="20.100000000000001" customHeight="1"/>
    <row r="331" ht="20.100000000000001" customHeight="1"/>
    <row r="332" ht="20.100000000000001" customHeight="1"/>
    <row r="333" ht="20.100000000000001" customHeight="1"/>
    <row r="334" ht="20.100000000000001" customHeight="1"/>
    <row r="335" ht="20.100000000000001" customHeight="1"/>
    <row r="336" ht="20.100000000000001" customHeight="1"/>
    <row r="337" ht="20.100000000000001" customHeight="1"/>
    <row r="338" ht="20.100000000000001" customHeight="1"/>
    <row r="339" ht="20.100000000000001" customHeight="1"/>
    <row r="340" ht="20.100000000000001" customHeight="1"/>
    <row r="341" ht="20.100000000000001" customHeight="1"/>
    <row r="342" ht="20.100000000000001" customHeight="1"/>
    <row r="343" ht="20.100000000000001" customHeight="1"/>
    <row r="344" ht="20.100000000000001" customHeight="1"/>
    <row r="345" ht="20.100000000000001" customHeight="1"/>
    <row r="346" ht="20.100000000000001" customHeight="1"/>
    <row r="347" ht="20.100000000000001" customHeight="1"/>
    <row r="348" ht="20.100000000000001" customHeight="1"/>
    <row r="349" ht="20.100000000000001" customHeight="1"/>
    <row r="350" ht="20.100000000000001" customHeight="1"/>
    <row r="351" ht="20.100000000000001" customHeight="1"/>
    <row r="352" ht="20.100000000000001" customHeight="1"/>
    <row r="353" ht="20.100000000000001" customHeight="1"/>
    <row r="354" ht="20.100000000000001" customHeight="1"/>
    <row r="355" ht="20.100000000000001" customHeight="1"/>
    <row r="356" ht="20.100000000000001" customHeight="1"/>
    <row r="357" ht="20.100000000000001" customHeight="1"/>
    <row r="358" ht="20.100000000000001" customHeight="1"/>
    <row r="359" ht="20.100000000000001" customHeight="1"/>
    <row r="360" ht="20.100000000000001" customHeight="1"/>
    <row r="361" ht="20.100000000000001" customHeight="1"/>
    <row r="362" ht="20.100000000000001" customHeight="1"/>
    <row r="363" ht="20.100000000000001" customHeight="1"/>
    <row r="364" ht="20.100000000000001" customHeight="1"/>
    <row r="365" ht="20.100000000000001" customHeight="1"/>
    <row r="366" ht="20.100000000000001" customHeight="1"/>
    <row r="367" ht="20.100000000000001" customHeight="1"/>
    <row r="368" ht="20.100000000000001" customHeight="1"/>
    <row r="369" ht="20.100000000000001" customHeight="1"/>
    <row r="370" ht="20.100000000000001" customHeight="1"/>
    <row r="371" ht="20.100000000000001" customHeight="1"/>
    <row r="372" ht="20.100000000000001" customHeight="1"/>
    <row r="373" ht="20.100000000000001" customHeight="1"/>
    <row r="374" ht="20.100000000000001" customHeight="1"/>
    <row r="375" ht="20.100000000000001" customHeight="1"/>
    <row r="376" ht="20.100000000000001" customHeight="1"/>
    <row r="377" ht="20.100000000000001" customHeight="1"/>
    <row r="378" ht="20.100000000000001" customHeight="1"/>
    <row r="379" ht="20.100000000000001" customHeight="1"/>
    <row r="380" ht="20.100000000000001" customHeight="1"/>
    <row r="381" ht="20.100000000000001" customHeight="1"/>
    <row r="382" ht="20.100000000000001" customHeight="1"/>
    <row r="383" ht="20.100000000000001" customHeight="1"/>
    <row r="384" ht="20.100000000000001" customHeight="1"/>
    <row r="385" ht="20.100000000000001" customHeight="1"/>
    <row r="386" ht="20.100000000000001" customHeight="1"/>
    <row r="387" ht="20.100000000000001" customHeight="1"/>
    <row r="388" ht="20.100000000000001" customHeight="1"/>
    <row r="389" ht="20.100000000000001" customHeight="1"/>
    <row r="390" ht="20.100000000000001" customHeight="1"/>
    <row r="391" ht="20.100000000000001" customHeight="1"/>
    <row r="392" ht="20.100000000000001" customHeight="1"/>
    <row r="393" ht="20.100000000000001" customHeight="1"/>
    <row r="394" ht="20.100000000000001" customHeight="1"/>
    <row r="395" ht="20.100000000000001" customHeight="1"/>
    <row r="396" ht="20.100000000000001" customHeight="1"/>
    <row r="397" ht="20.100000000000001" customHeight="1"/>
    <row r="398" ht="20.100000000000001" customHeight="1"/>
    <row r="399" ht="20.100000000000001" customHeight="1"/>
    <row r="400" ht="20.100000000000001" customHeight="1"/>
    <row r="401" ht="20.100000000000001" customHeight="1"/>
    <row r="402" ht="20.100000000000001" customHeight="1"/>
    <row r="403" ht="20.100000000000001" customHeight="1"/>
    <row r="404" ht="20.100000000000001" customHeight="1"/>
    <row r="405" ht="20.100000000000001" customHeight="1"/>
    <row r="406" ht="20.100000000000001" customHeight="1"/>
    <row r="407" ht="20.100000000000001" customHeight="1"/>
    <row r="408" ht="20.100000000000001" customHeight="1"/>
    <row r="409" ht="20.100000000000001" customHeight="1"/>
    <row r="410" ht="20.100000000000001" customHeight="1"/>
    <row r="411" ht="20.100000000000001" customHeight="1"/>
    <row r="412" ht="20.100000000000001" customHeight="1"/>
    <row r="413" ht="20.100000000000001" customHeight="1"/>
    <row r="414" ht="20.100000000000001" customHeight="1"/>
    <row r="415" ht="20.100000000000001" customHeight="1"/>
    <row r="416" ht="20.100000000000001" customHeight="1"/>
    <row r="417" ht="20.100000000000001" customHeight="1"/>
    <row r="418" ht="20.100000000000001" customHeight="1"/>
    <row r="419" ht="20.100000000000001" customHeight="1"/>
    <row r="420" ht="20.100000000000001" customHeight="1"/>
    <row r="421" ht="20.100000000000001" customHeight="1"/>
    <row r="422" ht="20.100000000000001" customHeight="1"/>
    <row r="423" ht="20.100000000000001" customHeight="1"/>
    <row r="424" ht="20.100000000000001" customHeight="1"/>
    <row r="425" ht="20.100000000000001" customHeight="1"/>
    <row r="426" ht="20.100000000000001" customHeight="1"/>
    <row r="427" ht="20.100000000000001" customHeight="1"/>
    <row r="428" ht="20.100000000000001" customHeight="1"/>
    <row r="429" ht="20.100000000000001" customHeight="1"/>
    <row r="430" ht="20.100000000000001" customHeight="1"/>
    <row r="431" ht="20.100000000000001" customHeight="1"/>
    <row r="432" ht="20.100000000000001" customHeight="1"/>
    <row r="433" ht="20.100000000000001" customHeight="1"/>
    <row r="434" ht="20.100000000000001" customHeight="1"/>
    <row r="435" ht="20.100000000000001" customHeight="1"/>
    <row r="436" ht="20.100000000000001" customHeight="1"/>
    <row r="437" ht="20.100000000000001" customHeight="1"/>
    <row r="438" ht="20.100000000000001" customHeight="1"/>
    <row r="439" ht="20.100000000000001" customHeight="1"/>
    <row r="440" ht="20.100000000000001" customHeight="1"/>
    <row r="441" ht="20.100000000000001" customHeight="1"/>
    <row r="442" ht="20.100000000000001" customHeight="1"/>
    <row r="443" ht="20.100000000000001" customHeight="1"/>
    <row r="444" ht="20.100000000000001" customHeight="1"/>
    <row r="445" ht="20.100000000000001" customHeight="1"/>
    <row r="446" ht="20.100000000000001" customHeight="1"/>
    <row r="447" ht="20.100000000000001" customHeight="1"/>
    <row r="448" ht="20.100000000000001" customHeight="1"/>
    <row r="449" ht="20.100000000000001" customHeight="1"/>
    <row r="450" ht="20.100000000000001" customHeight="1"/>
    <row r="451" ht="20.100000000000001" customHeight="1"/>
    <row r="452" ht="20.100000000000001" customHeight="1"/>
    <row r="453" ht="20.100000000000001" customHeight="1"/>
    <row r="454" ht="20.100000000000001" customHeight="1"/>
    <row r="455" ht="20.100000000000001" customHeight="1"/>
    <row r="456" ht="20.100000000000001" customHeight="1"/>
    <row r="457" ht="20.100000000000001" customHeight="1"/>
    <row r="458" ht="20.100000000000001" customHeight="1"/>
    <row r="459" ht="20.100000000000001" customHeight="1"/>
    <row r="460" ht="20.100000000000001" customHeight="1"/>
    <row r="461" ht="20.100000000000001" customHeight="1"/>
    <row r="462" ht="20.100000000000001" customHeight="1"/>
    <row r="463" ht="20.100000000000001" customHeight="1"/>
    <row r="464" ht="20.100000000000001" customHeight="1"/>
    <row r="465" ht="20.100000000000001" customHeight="1"/>
    <row r="466" ht="20.100000000000001" customHeight="1"/>
    <row r="467" ht="20.100000000000001" customHeight="1"/>
    <row r="468" ht="20.100000000000001" customHeight="1"/>
    <row r="469" ht="20.100000000000001" customHeight="1"/>
    <row r="470" ht="20.100000000000001" customHeight="1"/>
    <row r="471" ht="20.100000000000001" customHeight="1"/>
    <row r="472" ht="20.100000000000001" customHeight="1"/>
    <row r="473" ht="20.100000000000001" customHeight="1"/>
    <row r="474" ht="20.100000000000001" customHeight="1"/>
    <row r="475" ht="20.100000000000001" customHeight="1"/>
    <row r="476" ht="20.100000000000001" customHeight="1"/>
    <row r="477" ht="20.100000000000001" customHeight="1"/>
    <row r="478" ht="20.100000000000001" customHeight="1"/>
    <row r="479" ht="20.100000000000001" customHeight="1"/>
    <row r="480" ht="20.100000000000001" customHeight="1"/>
    <row r="481" ht="20.100000000000001" customHeight="1"/>
    <row r="482" ht="20.100000000000001" customHeight="1"/>
    <row r="483" ht="20.100000000000001" customHeight="1"/>
    <row r="484" ht="20.100000000000001" customHeight="1"/>
    <row r="485" ht="20.100000000000001" customHeight="1"/>
    <row r="486" ht="20.100000000000001" customHeight="1"/>
    <row r="487" ht="20.100000000000001" customHeight="1"/>
    <row r="488" ht="20.100000000000001" customHeight="1"/>
    <row r="489" ht="20.100000000000001" customHeight="1"/>
    <row r="490" ht="20.100000000000001" customHeight="1"/>
    <row r="491" ht="20.100000000000001" customHeight="1"/>
    <row r="492" ht="20.100000000000001" customHeight="1"/>
    <row r="493" ht="20.100000000000001" customHeight="1"/>
    <row r="494" ht="20.100000000000001" customHeight="1"/>
    <row r="495" ht="20.100000000000001" customHeight="1"/>
    <row r="496" ht="20.100000000000001" customHeight="1"/>
    <row r="497" ht="20.100000000000001" customHeight="1"/>
    <row r="498" ht="20.100000000000001" customHeight="1"/>
    <row r="499" ht="20.100000000000001" customHeight="1"/>
    <row r="500" ht="20.100000000000001" customHeight="1"/>
    <row r="501" ht="20.100000000000001" customHeight="1"/>
    <row r="502" ht="20.100000000000001" customHeight="1"/>
    <row r="503" ht="20.100000000000001" customHeight="1"/>
    <row r="504" ht="20.100000000000001" customHeight="1"/>
    <row r="505" ht="20.100000000000001" customHeight="1"/>
    <row r="506" ht="20.100000000000001" customHeight="1"/>
    <row r="507" ht="20.100000000000001" customHeight="1"/>
    <row r="508" ht="20.100000000000001" customHeight="1"/>
    <row r="509" ht="20.100000000000001" customHeight="1"/>
    <row r="510" ht="20.100000000000001" customHeight="1"/>
    <row r="511" ht="20.100000000000001" customHeight="1"/>
    <row r="512" ht="20.100000000000001" customHeight="1"/>
    <row r="513" ht="20.100000000000001" customHeight="1"/>
    <row r="514" ht="20.100000000000001" customHeight="1"/>
    <row r="515" ht="20.100000000000001" customHeight="1"/>
    <row r="516" ht="20.100000000000001" customHeight="1"/>
    <row r="517" ht="20.100000000000001" customHeight="1"/>
    <row r="518" ht="20.100000000000001" customHeight="1"/>
    <row r="519" ht="20.100000000000001" customHeight="1"/>
    <row r="520" ht="20.100000000000001" customHeight="1"/>
    <row r="521" ht="20.100000000000001" customHeight="1"/>
    <row r="522" ht="20.100000000000001" customHeight="1"/>
    <row r="523" ht="20.100000000000001" customHeight="1"/>
    <row r="524" ht="20.100000000000001" customHeight="1"/>
    <row r="525" ht="20.100000000000001" customHeight="1"/>
    <row r="526" ht="20.100000000000001" customHeight="1"/>
    <row r="527" ht="20.100000000000001" customHeight="1"/>
    <row r="528" ht="20.100000000000001" customHeight="1"/>
    <row r="529" ht="20.100000000000001" customHeight="1"/>
    <row r="530" ht="20.100000000000001" customHeight="1"/>
    <row r="531" ht="20.100000000000001" customHeight="1"/>
    <row r="532" ht="20.100000000000001" customHeight="1"/>
    <row r="533" ht="20.100000000000001" customHeight="1"/>
    <row r="534" ht="20.100000000000001" customHeight="1"/>
    <row r="535" ht="20.100000000000001" customHeight="1"/>
    <row r="536" ht="20.100000000000001" customHeight="1"/>
    <row r="537" ht="20.100000000000001" customHeight="1"/>
    <row r="538" ht="20.100000000000001" customHeight="1"/>
    <row r="539" ht="20.100000000000001" customHeight="1"/>
    <row r="540" ht="20.100000000000001" customHeight="1"/>
    <row r="541" ht="20.100000000000001" customHeight="1"/>
    <row r="542" ht="20.100000000000001" customHeight="1"/>
    <row r="543" ht="20.100000000000001" customHeight="1"/>
    <row r="544" ht="20.100000000000001" customHeight="1"/>
    <row r="545" ht="20.100000000000001" customHeight="1"/>
    <row r="546" ht="20.100000000000001" customHeight="1"/>
    <row r="547" ht="20.100000000000001" customHeight="1"/>
    <row r="548" ht="20.100000000000001" customHeight="1"/>
    <row r="549" ht="20.100000000000001" customHeight="1"/>
    <row r="550" ht="20.100000000000001" customHeight="1"/>
    <row r="551" ht="20.100000000000001" customHeight="1"/>
    <row r="552" ht="20.100000000000001" customHeight="1"/>
    <row r="553" ht="20.100000000000001" customHeight="1"/>
    <row r="554" ht="20.100000000000001" customHeight="1"/>
    <row r="555" ht="20.100000000000001" customHeight="1"/>
    <row r="556" ht="20.100000000000001" customHeight="1"/>
    <row r="557" ht="20.100000000000001" customHeight="1"/>
    <row r="558" ht="20.100000000000001" customHeight="1"/>
    <row r="559" ht="20.100000000000001" customHeight="1"/>
    <row r="560" ht="20.100000000000001" customHeight="1"/>
    <row r="561" ht="20.100000000000001" customHeight="1"/>
    <row r="562" ht="20.100000000000001" customHeight="1"/>
    <row r="563" ht="20.100000000000001" customHeight="1"/>
    <row r="564" ht="20.100000000000001" customHeight="1"/>
    <row r="565" ht="20.100000000000001" customHeight="1"/>
    <row r="566" ht="20.100000000000001" customHeight="1"/>
    <row r="567" ht="20.100000000000001" customHeight="1"/>
    <row r="568" ht="20.100000000000001" customHeight="1"/>
    <row r="569" ht="20.100000000000001" customHeight="1"/>
    <row r="570" ht="20.100000000000001" customHeight="1"/>
    <row r="571" ht="20.100000000000001" customHeight="1"/>
    <row r="572" ht="20.100000000000001" customHeight="1"/>
    <row r="573" ht="20.100000000000001" customHeight="1"/>
    <row r="574" ht="20.100000000000001" customHeight="1"/>
    <row r="575" ht="20.100000000000001" customHeight="1"/>
    <row r="576" ht="20.100000000000001" customHeight="1"/>
    <row r="577" ht="20.100000000000001" customHeight="1"/>
    <row r="578" ht="20.100000000000001" customHeight="1"/>
    <row r="579" ht="20.100000000000001" customHeight="1"/>
    <row r="580" ht="20.100000000000001" customHeight="1"/>
    <row r="581" ht="20.100000000000001" customHeight="1"/>
    <row r="582" ht="20.100000000000001" customHeight="1"/>
    <row r="583" ht="20.100000000000001" customHeight="1"/>
    <row r="584" ht="20.100000000000001" customHeight="1"/>
    <row r="585" ht="20.100000000000001" customHeight="1"/>
    <row r="586" ht="20.100000000000001" customHeight="1"/>
    <row r="587" ht="20.100000000000001" customHeight="1"/>
    <row r="588" ht="20.100000000000001" customHeight="1"/>
    <row r="589" ht="20.100000000000001" customHeight="1"/>
    <row r="590" ht="20.100000000000001" customHeight="1"/>
    <row r="591" ht="20.100000000000001" customHeight="1"/>
    <row r="592" ht="20.100000000000001" customHeight="1"/>
    <row r="593" ht="20.100000000000001" customHeight="1"/>
    <row r="594" ht="20.100000000000001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</sheetData>
  <mergeCells count="10">
    <mergeCell ref="A99:B99"/>
    <mergeCell ref="A105:B105"/>
    <mergeCell ref="A123:B123"/>
    <mergeCell ref="A85:B85"/>
    <mergeCell ref="A1:B1"/>
    <mergeCell ref="A2:B2"/>
    <mergeCell ref="A3:B3"/>
    <mergeCell ref="A4:B4"/>
    <mergeCell ref="A87:B87"/>
    <mergeCell ref="A102:B102"/>
  </mergeCells>
  <printOptions horizontalCentered="1"/>
  <pageMargins left="0.23611111111111099" right="0.27569444444444402" top="0.39374999999999999" bottom="0.23611111111111099" header="0.51180555555555496" footer="0.51180555555555496"/>
  <pageSetup paperSize="9" scale="44" firstPageNumber="0" orientation="portrait" horizontalDpi="300" verticalDpi="300" r:id="rId1"/>
  <rowBreaks count="1" manualBreakCount="1">
    <brk id="71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3"/>
  <sheetViews>
    <sheetView workbookViewId="0">
      <selection activeCell="G36" sqref="G36"/>
    </sheetView>
  </sheetViews>
  <sheetFormatPr defaultRowHeight="15"/>
  <cols>
    <col min="3" max="3" width="13" customWidth="1"/>
    <col min="4" max="4" width="16.42578125" customWidth="1"/>
    <col min="6" max="6" width="11.140625" customWidth="1"/>
  </cols>
  <sheetData>
    <row r="1" spans="1:12">
      <c r="A1" s="66" t="s">
        <v>65</v>
      </c>
      <c r="B1" s="66" t="s">
        <v>66</v>
      </c>
      <c r="C1" s="66" t="s">
        <v>67</v>
      </c>
      <c r="D1" s="67" t="s">
        <v>68</v>
      </c>
      <c r="E1" s="66" t="s">
        <v>84</v>
      </c>
      <c r="F1" s="66" t="s">
        <v>69</v>
      </c>
      <c r="G1" s="66" t="s">
        <v>85</v>
      </c>
      <c r="H1" s="66" t="s">
        <v>86</v>
      </c>
      <c r="I1" s="66" t="s">
        <v>87</v>
      </c>
      <c r="J1" s="66" t="s">
        <v>70</v>
      </c>
      <c r="K1" s="66" t="s">
        <v>71</v>
      </c>
      <c r="L1" s="66" t="s">
        <v>72</v>
      </c>
    </row>
    <row r="2" spans="1:12">
      <c r="A2">
        <v>21000008</v>
      </c>
      <c r="B2" s="68" t="s">
        <v>73</v>
      </c>
      <c r="C2" s="68" t="s">
        <v>74</v>
      </c>
      <c r="D2" s="70">
        <v>106535.12</v>
      </c>
      <c r="E2" s="80" t="s">
        <v>88</v>
      </c>
      <c r="F2" s="69">
        <v>44218</v>
      </c>
      <c r="G2" s="68" t="s">
        <v>89</v>
      </c>
      <c r="H2" s="68" t="s">
        <v>90</v>
      </c>
      <c r="I2" s="68" t="s">
        <v>91</v>
      </c>
      <c r="J2" s="68" t="s">
        <v>92</v>
      </c>
      <c r="K2" s="68" t="s">
        <v>80</v>
      </c>
      <c r="L2" s="81" t="s">
        <v>93</v>
      </c>
    </row>
    <row r="3" spans="1:12">
      <c r="A3">
        <v>21000080</v>
      </c>
      <c r="B3" s="68" t="s">
        <v>73</v>
      </c>
      <c r="C3" s="68" t="s">
        <v>74</v>
      </c>
      <c r="D3" s="70">
        <v>28441.56</v>
      </c>
      <c r="E3" s="80" t="s">
        <v>88</v>
      </c>
      <c r="F3" s="69">
        <v>44235</v>
      </c>
      <c r="G3" s="68" t="s">
        <v>89</v>
      </c>
      <c r="H3" s="68" t="s">
        <v>90</v>
      </c>
      <c r="I3" s="68" t="s">
        <v>91</v>
      </c>
      <c r="J3" s="68" t="s">
        <v>94</v>
      </c>
      <c r="K3" s="68" t="s">
        <v>80</v>
      </c>
      <c r="L3" s="82" t="s">
        <v>95</v>
      </c>
    </row>
    <row r="4" spans="1:12">
      <c r="A4">
        <v>21000083</v>
      </c>
      <c r="B4" s="68" t="s">
        <v>73</v>
      </c>
      <c r="C4" s="68" t="s">
        <v>74</v>
      </c>
      <c r="D4" s="70">
        <v>3731.79</v>
      </c>
      <c r="E4" s="80" t="s">
        <v>88</v>
      </c>
      <c r="F4" s="69">
        <v>44249</v>
      </c>
      <c r="G4" s="68" t="s">
        <v>89</v>
      </c>
      <c r="H4" s="68" t="s">
        <v>90</v>
      </c>
      <c r="I4" s="68" t="s">
        <v>91</v>
      </c>
      <c r="J4" s="68" t="s">
        <v>81</v>
      </c>
      <c r="K4" s="68" t="s">
        <v>80</v>
      </c>
      <c r="L4" s="81" t="s">
        <v>96</v>
      </c>
    </row>
    <row r="5" spans="1:12">
      <c r="A5">
        <v>21000003</v>
      </c>
      <c r="B5" s="68" t="s">
        <v>73</v>
      </c>
      <c r="C5" s="68" t="s">
        <v>74</v>
      </c>
      <c r="D5" s="70">
        <v>12017.75</v>
      </c>
      <c r="E5" s="80" t="s">
        <v>88</v>
      </c>
      <c r="F5" s="69">
        <v>44253</v>
      </c>
      <c r="G5" s="68" t="s">
        <v>89</v>
      </c>
      <c r="H5" s="68" t="s">
        <v>90</v>
      </c>
      <c r="I5" s="68" t="s">
        <v>91</v>
      </c>
      <c r="J5" s="68" t="s">
        <v>97</v>
      </c>
      <c r="K5" s="68" t="s">
        <v>98</v>
      </c>
      <c r="L5" s="81" t="s">
        <v>99</v>
      </c>
    </row>
    <row r="6" spans="1:12">
      <c r="A6">
        <v>21000089</v>
      </c>
      <c r="B6" s="68" t="s">
        <v>73</v>
      </c>
      <c r="C6" s="68" t="s">
        <v>74</v>
      </c>
      <c r="D6" s="70">
        <v>791.9</v>
      </c>
      <c r="E6" s="80" t="s">
        <v>88</v>
      </c>
      <c r="F6" s="69">
        <v>44274</v>
      </c>
      <c r="G6" s="68" t="s">
        <v>89</v>
      </c>
      <c r="H6" s="68" t="s">
        <v>90</v>
      </c>
      <c r="I6" s="68" t="s">
        <v>91</v>
      </c>
      <c r="J6" s="68" t="s">
        <v>81</v>
      </c>
      <c r="K6" s="68" t="s">
        <v>80</v>
      </c>
      <c r="L6" s="81" t="s">
        <v>100</v>
      </c>
    </row>
    <row r="7" spans="1:12">
      <c r="A7">
        <v>21000094</v>
      </c>
      <c r="B7" s="68" t="s">
        <v>73</v>
      </c>
      <c r="C7" s="68" t="s">
        <v>74</v>
      </c>
      <c r="D7" s="70">
        <v>5538.21</v>
      </c>
      <c r="E7" s="80" t="s">
        <v>88</v>
      </c>
      <c r="F7" s="69">
        <v>44306</v>
      </c>
      <c r="G7" s="68" t="s">
        <v>89</v>
      </c>
      <c r="H7" s="68" t="s">
        <v>90</v>
      </c>
      <c r="I7" s="68" t="s">
        <v>91</v>
      </c>
      <c r="J7" s="68" t="s">
        <v>81</v>
      </c>
      <c r="K7" s="68" t="s">
        <v>80</v>
      </c>
      <c r="L7" s="81" t="s">
        <v>101</v>
      </c>
    </row>
    <row r="8" spans="1:12">
      <c r="A8">
        <v>21000104</v>
      </c>
      <c r="B8" s="68" t="s">
        <v>73</v>
      </c>
      <c r="C8" s="68" t="s">
        <v>74</v>
      </c>
      <c r="D8" s="70">
        <v>6241.1</v>
      </c>
      <c r="E8" s="80" t="s">
        <v>88</v>
      </c>
      <c r="F8" s="69">
        <v>44337</v>
      </c>
      <c r="G8" s="68" t="s">
        <v>89</v>
      </c>
      <c r="H8" s="68" t="s">
        <v>90</v>
      </c>
      <c r="I8" s="68" t="s">
        <v>91</v>
      </c>
      <c r="J8" s="68" t="s">
        <v>81</v>
      </c>
      <c r="K8" s="68" t="s">
        <v>80</v>
      </c>
      <c r="L8" s="81" t="s">
        <v>102</v>
      </c>
    </row>
    <row r="9" spans="1:12">
      <c r="A9">
        <v>21000114</v>
      </c>
      <c r="B9" s="68" t="s">
        <v>73</v>
      </c>
      <c r="C9" s="68" t="s">
        <v>74</v>
      </c>
      <c r="D9" s="70">
        <v>7364872.5899999999</v>
      </c>
      <c r="E9" s="80" t="s">
        <v>88</v>
      </c>
      <c r="F9" s="69">
        <v>44351</v>
      </c>
      <c r="G9" s="68" t="s">
        <v>89</v>
      </c>
      <c r="H9" s="68" t="s">
        <v>90</v>
      </c>
      <c r="I9" s="68" t="s">
        <v>91</v>
      </c>
      <c r="J9" s="68" t="s">
        <v>103</v>
      </c>
      <c r="K9" s="68" t="s">
        <v>75</v>
      </c>
      <c r="L9" s="81" t="s">
        <v>104</v>
      </c>
    </row>
    <row r="10" spans="1:12">
      <c r="A10">
        <v>21000116</v>
      </c>
      <c r="B10" s="68" t="s">
        <v>73</v>
      </c>
      <c r="C10" s="68" t="s">
        <v>74</v>
      </c>
      <c r="D10" s="70">
        <v>329128.62</v>
      </c>
      <c r="E10" s="80" t="s">
        <v>88</v>
      </c>
      <c r="F10" s="69">
        <v>44351</v>
      </c>
      <c r="G10" s="68" t="s">
        <v>89</v>
      </c>
      <c r="H10" s="68" t="s">
        <v>90</v>
      </c>
      <c r="I10" s="68" t="s">
        <v>91</v>
      </c>
      <c r="J10" s="68" t="s">
        <v>105</v>
      </c>
      <c r="K10" s="68" t="s">
        <v>75</v>
      </c>
      <c r="L10" s="81" t="s">
        <v>106</v>
      </c>
    </row>
    <row r="11" spans="1:12">
      <c r="A11">
        <v>21000118</v>
      </c>
      <c r="B11" s="68" t="s">
        <v>73</v>
      </c>
      <c r="C11" s="68" t="s">
        <v>74</v>
      </c>
      <c r="D11" s="70">
        <v>1552.19</v>
      </c>
      <c r="E11" s="80" t="s">
        <v>88</v>
      </c>
      <c r="F11" s="69">
        <v>44370</v>
      </c>
      <c r="G11" s="68" t="s">
        <v>89</v>
      </c>
      <c r="H11" s="68" t="s">
        <v>90</v>
      </c>
      <c r="I11" s="68" t="s">
        <v>91</v>
      </c>
      <c r="J11" s="68" t="s">
        <v>81</v>
      </c>
      <c r="K11" s="68" t="s">
        <v>80</v>
      </c>
      <c r="L11" s="81" t="s">
        <v>107</v>
      </c>
    </row>
    <row r="12" spans="1:12">
      <c r="A12">
        <v>21000133</v>
      </c>
      <c r="B12" s="68" t="s">
        <v>73</v>
      </c>
      <c r="C12" s="68" t="s">
        <v>74</v>
      </c>
      <c r="D12" s="70">
        <v>843855.59</v>
      </c>
      <c r="E12" s="80" t="s">
        <v>88</v>
      </c>
      <c r="F12" s="69">
        <v>44393</v>
      </c>
      <c r="G12" s="68" t="s">
        <v>89</v>
      </c>
      <c r="H12" s="68" t="s">
        <v>90</v>
      </c>
      <c r="I12" s="68" t="s">
        <v>91</v>
      </c>
      <c r="J12" s="68" t="s">
        <v>76</v>
      </c>
      <c r="K12" s="68" t="s">
        <v>75</v>
      </c>
      <c r="L12" s="81" t="s">
        <v>77</v>
      </c>
    </row>
    <row r="13" spans="1:12">
      <c r="A13">
        <v>21000135</v>
      </c>
      <c r="B13" s="68" t="s">
        <v>73</v>
      </c>
      <c r="C13" s="68" t="s">
        <v>74</v>
      </c>
      <c r="D13" s="70">
        <v>2310983.5499999998</v>
      </c>
      <c r="E13" s="80" t="s">
        <v>88</v>
      </c>
      <c r="F13" s="69">
        <v>44393</v>
      </c>
      <c r="G13" s="68" t="s">
        <v>89</v>
      </c>
      <c r="H13" s="68" t="s">
        <v>90</v>
      </c>
      <c r="I13" s="68" t="s">
        <v>91</v>
      </c>
      <c r="J13" s="68" t="s">
        <v>78</v>
      </c>
      <c r="K13" s="68" t="s">
        <v>75</v>
      </c>
      <c r="L13" s="81" t="s">
        <v>79</v>
      </c>
    </row>
    <row r="14" spans="1:12">
      <c r="A14">
        <v>21000137</v>
      </c>
      <c r="B14" s="68" t="s">
        <v>73</v>
      </c>
      <c r="C14" s="68" t="s">
        <v>74</v>
      </c>
      <c r="D14" s="70">
        <v>9122.67</v>
      </c>
      <c r="E14" s="80" t="s">
        <v>88</v>
      </c>
      <c r="F14" s="69">
        <v>44398</v>
      </c>
      <c r="G14" s="68" t="s">
        <v>89</v>
      </c>
      <c r="H14" s="68" t="s">
        <v>90</v>
      </c>
      <c r="I14" s="68" t="s">
        <v>91</v>
      </c>
      <c r="J14" s="68" t="s">
        <v>81</v>
      </c>
      <c r="K14" s="68" t="s">
        <v>80</v>
      </c>
      <c r="L14" s="81" t="s">
        <v>82</v>
      </c>
    </row>
    <row r="15" spans="1:12">
      <c r="A15">
        <v>21000166</v>
      </c>
      <c r="B15" s="68" t="s">
        <v>73</v>
      </c>
      <c r="C15" s="68" t="s">
        <v>74</v>
      </c>
      <c r="D15" s="70">
        <v>364673.73</v>
      </c>
      <c r="E15" s="80" t="s">
        <v>88</v>
      </c>
      <c r="F15" s="69">
        <v>44417</v>
      </c>
      <c r="G15" s="68" t="s">
        <v>89</v>
      </c>
      <c r="H15" s="68" t="s">
        <v>90</v>
      </c>
      <c r="I15" s="68" t="s">
        <v>91</v>
      </c>
      <c r="J15" s="68" t="s">
        <v>108</v>
      </c>
      <c r="K15" s="68" t="s">
        <v>109</v>
      </c>
      <c r="L15" s="81" t="s">
        <v>110</v>
      </c>
    </row>
    <row r="16" spans="1:12">
      <c r="A16">
        <v>21000168</v>
      </c>
      <c r="B16" s="68" t="s">
        <v>73</v>
      </c>
      <c r="C16" s="68" t="s">
        <v>74</v>
      </c>
      <c r="D16" s="70">
        <v>223958.83</v>
      </c>
      <c r="E16" s="80" t="s">
        <v>88</v>
      </c>
      <c r="F16" s="69">
        <v>44417</v>
      </c>
      <c r="G16" s="68" t="s">
        <v>89</v>
      </c>
      <c r="H16" s="68" t="s">
        <v>90</v>
      </c>
      <c r="I16" s="68" t="s">
        <v>91</v>
      </c>
      <c r="J16" s="68" t="s">
        <v>111</v>
      </c>
      <c r="K16" s="68" t="s">
        <v>109</v>
      </c>
      <c r="L16" s="81" t="s">
        <v>112</v>
      </c>
    </row>
    <row r="17" spans="1:12">
      <c r="A17">
        <v>21000169</v>
      </c>
      <c r="B17" s="68" t="s">
        <v>73</v>
      </c>
      <c r="C17" s="68" t="s">
        <v>74</v>
      </c>
      <c r="D17" s="70">
        <v>5835.22</v>
      </c>
      <c r="E17" s="80" t="s">
        <v>88</v>
      </c>
      <c r="F17" s="69">
        <v>44419</v>
      </c>
      <c r="G17" s="68" t="s">
        <v>89</v>
      </c>
      <c r="H17" s="68" t="s">
        <v>90</v>
      </c>
      <c r="I17" s="68" t="s">
        <v>91</v>
      </c>
      <c r="J17" s="68" t="s">
        <v>113</v>
      </c>
      <c r="K17" s="68" t="s">
        <v>114</v>
      </c>
      <c r="L17" s="81" t="s">
        <v>115</v>
      </c>
    </row>
    <row r="18" spans="1:12">
      <c r="A18">
        <v>21000171</v>
      </c>
      <c r="B18" s="68" t="s">
        <v>73</v>
      </c>
      <c r="C18" s="68" t="s">
        <v>74</v>
      </c>
      <c r="D18" s="70">
        <v>14782.02</v>
      </c>
      <c r="E18" s="80" t="s">
        <v>88</v>
      </c>
      <c r="F18" s="69">
        <v>44419</v>
      </c>
      <c r="G18" s="68" t="s">
        <v>89</v>
      </c>
      <c r="H18" s="68" t="s">
        <v>90</v>
      </c>
      <c r="I18" s="68" t="s">
        <v>91</v>
      </c>
      <c r="J18" s="68" t="s">
        <v>116</v>
      </c>
      <c r="K18" s="68" t="s">
        <v>114</v>
      </c>
      <c r="L18" s="81" t="s">
        <v>117</v>
      </c>
    </row>
    <row r="19" spans="1:12">
      <c r="A19">
        <v>21000172</v>
      </c>
      <c r="B19" s="68" t="s">
        <v>73</v>
      </c>
      <c r="C19" s="68" t="s">
        <v>74</v>
      </c>
      <c r="D19" s="70">
        <v>8615.59</v>
      </c>
      <c r="E19" s="80" t="s">
        <v>88</v>
      </c>
      <c r="F19" s="69">
        <v>44431</v>
      </c>
      <c r="G19" s="68" t="s">
        <v>89</v>
      </c>
      <c r="H19" s="68" t="s">
        <v>90</v>
      </c>
      <c r="I19" s="68" t="s">
        <v>91</v>
      </c>
      <c r="J19" s="68" t="s">
        <v>81</v>
      </c>
      <c r="K19" s="68" t="s">
        <v>80</v>
      </c>
      <c r="L19" s="81" t="s">
        <v>118</v>
      </c>
    </row>
    <row r="20" spans="1:12">
      <c r="A20">
        <v>21000209</v>
      </c>
      <c r="B20" s="68" t="s">
        <v>73</v>
      </c>
      <c r="C20" s="68" t="s">
        <v>74</v>
      </c>
      <c r="D20" s="70">
        <v>11589.71</v>
      </c>
      <c r="E20" s="80" t="s">
        <v>88</v>
      </c>
      <c r="F20" s="69">
        <v>44464</v>
      </c>
      <c r="G20" s="68" t="s">
        <v>89</v>
      </c>
      <c r="H20" s="68" t="s">
        <v>90</v>
      </c>
      <c r="I20" s="68" t="s">
        <v>91</v>
      </c>
      <c r="J20" s="68" t="s">
        <v>81</v>
      </c>
      <c r="K20" s="68" t="s">
        <v>80</v>
      </c>
      <c r="L20" s="68" t="s">
        <v>126</v>
      </c>
    </row>
    <row r="21" spans="1:12">
      <c r="D21" s="83">
        <f>SUM(D2:D20)</f>
        <v>11652267.74</v>
      </c>
    </row>
    <row r="23" spans="1:12">
      <c r="B23" s="68"/>
      <c r="C23" s="68"/>
      <c r="E23" s="68"/>
      <c r="F23" s="68"/>
      <c r="G23" s="68"/>
      <c r="H23" s="68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31" sqref="F31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Conciliação Bancária 2021</vt:lpstr>
      <vt:lpstr>NOVO SIAF</vt:lpstr>
      <vt:lpstr>EXTRATO</vt:lpstr>
      <vt:lpstr>'Conciliação Bancária 2021'!Area_de_impressao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Divair Martins Evangelista</dc:creator>
  <cp:lastModifiedBy>Viviane da Paz Carvalho</cp:lastModifiedBy>
  <cp:revision>6</cp:revision>
  <cp:lastPrinted>2022-02-24T13:28:05Z</cp:lastPrinted>
  <dcterms:created xsi:type="dcterms:W3CDTF">2015-06-05T18:19:34Z</dcterms:created>
  <dcterms:modified xsi:type="dcterms:W3CDTF">2022-02-24T13:29:26Z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