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90" yWindow="-90" windowWidth="19380" windowHeight="10380" tabRatio="500" firstSheet="1" activeTab="1"/>
  </bookViews>
  <sheets>
    <sheet name="Plan2" sheetId="1" state="hidden" r:id="rId1"/>
    <sheet name="Balancete FIA ESTADUAL" sheetId="2" r:id="rId2"/>
    <sheet name="Base Siaf LIQUIDAÇÃO" sheetId="3" r:id="rId3"/>
    <sheet name="Conciliação FIA ESTADUAL " sheetId="4" r:id="rId4"/>
    <sheet name="Extrato CC Estadual" sheetId="5" r:id="rId5"/>
    <sheet name="RESUMO FIA DOAÇÕES" sheetId="6" state="hidden" r:id="rId6"/>
    <sheet name="DOAÇÃO DIRETO CC" sheetId="7" state="hidden" r:id="rId7"/>
    <sheet name="Conciliação Fonte 284" sheetId="8" state="hidden" r:id="rId8"/>
    <sheet name="Extrato CC Doação" sheetId="9" state="hidden" r:id="rId9"/>
    <sheet name="Base Siaf Empenhos" sheetId="10" r:id="rId10"/>
  </sheets>
  <definedNames>
    <definedName name="__xlnm._FilterDatabase" localSheetId="1">"[$'RP DELIBERAÇÕES TODAS FONTES '.$A$5]:$amk$5"</definedName>
    <definedName name="_xlnm._FilterDatabase" localSheetId="1" hidden="1">'Balancete FIA ESTADUAL'!$O$1:$O$1111</definedName>
    <definedName name="_xlnm._FilterDatabase" localSheetId="9" hidden="1">'Base Siaf Empenhos'!$C$1:$C$166</definedName>
    <definedName name="_xlnm._FilterDatabase" localSheetId="2" hidden="1">'Base Siaf LIQUIDAÇÃO'!$J$1:$J$1394</definedName>
    <definedName name="Excel_BuiltIn_Print_Area_16" localSheetId="1">#N/A</definedName>
    <definedName name="Excel_BuiltIn_Print_Area_16">#N/A</definedName>
    <definedName name="Excel_BuiltIn_Print_Area_17" localSheetId="1">#N/A</definedName>
    <definedName name="Excel_BuiltIn_Print_Area_17">#N/A</definedName>
    <definedName name="Excel_BuiltIn_Print_Area_18" localSheetId="1">#N/A</definedName>
    <definedName name="Excel_BuiltIn_Print_Area_18">#N/A</definedName>
    <definedName name="Excel_BuiltIn_Print_Area_19" localSheetId="1">#N/A</definedName>
    <definedName name="Excel_BuiltIn_Print_Area_19">#N/A</definedName>
    <definedName name="LUIZ">#N/A</definedName>
    <definedName name="MARCELA">#N/A</definedName>
    <definedName name="Print_Area" localSheetId="1">#REF!</definedName>
  </definedNames>
  <calcPr calcId="12451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P88" i="2"/>
  <c r="AT44"/>
  <c r="AT45"/>
  <c r="AT46"/>
  <c r="AT47"/>
  <c r="AT48"/>
  <c r="AT49"/>
  <c r="AT50"/>
  <c r="AT51"/>
  <c r="AT52"/>
  <c r="AT53"/>
  <c r="AT54"/>
  <c r="AT56"/>
  <c r="AT57"/>
  <c r="AT58"/>
  <c r="AT59"/>
  <c r="AT60"/>
  <c r="AT61"/>
  <c r="AT62"/>
  <c r="AT63"/>
  <c r="AT64"/>
  <c r="AT65"/>
  <c r="AT66"/>
  <c r="AT67"/>
  <c r="AT69"/>
  <c r="AT71"/>
  <c r="AT72"/>
  <c r="AT73"/>
  <c r="AT75"/>
  <c r="AT76"/>
  <c r="AT77"/>
  <c r="AT78"/>
  <c r="AT79"/>
  <c r="AT80"/>
  <c r="AT81"/>
  <c r="AT82"/>
  <c r="AT84"/>
  <c r="AT85"/>
  <c r="AT86"/>
  <c r="AT87"/>
  <c r="AT42"/>
  <c r="AU42" s="1"/>
  <c r="AT40"/>
  <c r="AU40" s="1"/>
  <c r="AT22"/>
  <c r="AT23"/>
  <c r="AT24"/>
  <c r="AU24" s="1"/>
  <c r="AT26"/>
  <c r="AT16"/>
  <c r="AT17"/>
  <c r="AU17" s="1"/>
  <c r="AT19"/>
  <c r="AT20"/>
  <c r="AT14"/>
  <c r="AU14" s="1"/>
  <c r="AT12"/>
  <c r="AT10"/>
  <c r="AU10" s="1"/>
  <c r="AT8"/>
  <c r="AU8" s="1"/>
  <c r="AU11"/>
  <c r="AU12"/>
  <c r="AU13"/>
  <c r="AU16"/>
  <c r="AU19"/>
  <c r="AU20"/>
  <c r="AU22"/>
  <c r="AU23"/>
  <c r="AU26"/>
  <c r="AU27"/>
  <c r="AU41"/>
  <c r="AU43"/>
  <c r="AU44"/>
  <c r="AU45"/>
  <c r="AU46"/>
  <c r="AU47"/>
  <c r="AU48"/>
  <c r="AU49"/>
  <c r="AU50"/>
  <c r="AU51"/>
  <c r="AU52"/>
  <c r="AU53"/>
  <c r="AU54"/>
  <c r="AU56"/>
  <c r="AU57"/>
  <c r="AU58"/>
  <c r="AU60"/>
  <c r="AU61"/>
  <c r="AU62"/>
  <c r="AU63"/>
  <c r="AU64"/>
  <c r="AU65"/>
  <c r="AU66"/>
  <c r="AU67"/>
  <c r="AU69"/>
  <c r="AU71"/>
  <c r="AU72"/>
  <c r="AU73"/>
  <c r="AU75"/>
  <c r="AU76"/>
  <c r="AU77"/>
  <c r="AU78"/>
  <c r="AU79"/>
  <c r="AU80"/>
  <c r="AU81"/>
  <c r="AU82"/>
  <c r="AU84"/>
  <c r="AU85"/>
  <c r="AU86"/>
  <c r="AU87"/>
  <c r="AU9"/>
  <c r="AT11"/>
  <c r="AT13"/>
  <c r="AT27"/>
  <c r="AT41"/>
  <c r="AT43"/>
  <c r="AS11"/>
  <c r="AS10"/>
  <c r="AS12"/>
  <c r="AS13"/>
  <c r="AS14"/>
  <c r="AS16"/>
  <c r="AS17"/>
  <c r="AS19"/>
  <c r="AS20"/>
  <c r="AS22"/>
  <c r="AS23"/>
  <c r="AS24"/>
  <c r="AS26"/>
  <c r="AS27"/>
  <c r="AS40"/>
  <c r="AS41"/>
  <c r="AS42"/>
  <c r="AS43"/>
  <c r="AS44"/>
  <c r="AS45"/>
  <c r="AS46"/>
  <c r="AS47"/>
  <c r="AS48"/>
  <c r="AS49"/>
  <c r="AS50"/>
  <c r="AS51"/>
  <c r="AS52"/>
  <c r="AS53"/>
  <c r="AS54"/>
  <c r="AS56"/>
  <c r="AS57"/>
  <c r="AS58"/>
  <c r="AS60"/>
  <c r="AS61"/>
  <c r="AS62"/>
  <c r="AS63"/>
  <c r="AS64"/>
  <c r="AS65"/>
  <c r="AS66"/>
  <c r="AS67"/>
  <c r="AS69"/>
  <c r="AS71"/>
  <c r="AS72"/>
  <c r="AS73"/>
  <c r="AS75"/>
  <c r="AS76"/>
  <c r="AS77"/>
  <c r="AS78"/>
  <c r="AS79"/>
  <c r="AS80"/>
  <c r="AS81"/>
  <c r="AS82"/>
  <c r="AS84"/>
  <c r="AS85"/>
  <c r="AS86"/>
  <c r="AS87"/>
  <c r="AT9"/>
  <c r="AS9"/>
  <c r="AS8"/>
  <c r="D60" i="4" l="1"/>
  <c r="L60"/>
  <c r="D45"/>
  <c r="L50"/>
  <c r="H36"/>
  <c r="D36"/>
  <c r="D26"/>
  <c r="P19" i="2" l="1"/>
  <c r="AN27"/>
  <c r="F10" i="4" l="1"/>
  <c r="C26" l="1"/>
  <c r="G115" l="1"/>
  <c r="G105"/>
  <c r="C114"/>
  <c r="C104"/>
  <c r="C121"/>
  <c r="AM66" i="2" l="1"/>
  <c r="AN66" l="1"/>
  <c r="AQ66" s="1"/>
  <c r="M71"/>
  <c r="M88" s="1"/>
  <c r="L81"/>
  <c r="AM8"/>
  <c r="AN8" l="1"/>
  <c r="AQ8" s="1"/>
  <c r="B98" i="4"/>
  <c r="D482" i="3"/>
  <c r="D1192" l="1"/>
  <c r="D205" l="1"/>
  <c r="X88" i="2"/>
  <c r="AM82"/>
  <c r="AM40"/>
  <c r="AM24"/>
  <c r="AM26"/>
  <c r="AP80"/>
  <c r="AP76"/>
  <c r="AN24" l="1"/>
  <c r="AN26"/>
  <c r="AN82"/>
  <c r="AQ82" s="1"/>
  <c r="AN40"/>
  <c r="AQ40" s="1"/>
  <c r="AQ24"/>
  <c r="AQ26"/>
  <c r="AM14"/>
  <c r="AM16"/>
  <c r="AM17"/>
  <c r="AM19"/>
  <c r="AM20"/>
  <c r="AM22"/>
  <c r="AM23"/>
  <c r="AM42"/>
  <c r="AM43"/>
  <c r="AM45"/>
  <c r="AM47"/>
  <c r="AM48"/>
  <c r="AM51"/>
  <c r="AM53"/>
  <c r="AM54"/>
  <c r="AM56"/>
  <c r="AM57"/>
  <c r="AM58"/>
  <c r="AM59"/>
  <c r="AN59" s="1"/>
  <c r="AM60"/>
  <c r="AM61"/>
  <c r="AM62"/>
  <c r="AM63"/>
  <c r="AM64"/>
  <c r="AM65"/>
  <c r="AM67"/>
  <c r="AM69"/>
  <c r="AM71"/>
  <c r="AM72"/>
  <c r="AM73"/>
  <c r="AM75"/>
  <c r="AM76"/>
  <c r="AM77"/>
  <c r="AM78"/>
  <c r="AM79"/>
  <c r="AM80"/>
  <c r="AM81"/>
  <c r="AM85"/>
  <c r="AM86"/>
  <c r="AM9"/>
  <c r="AM10"/>
  <c r="AM11"/>
  <c r="AN10" l="1"/>
  <c r="AQ10" s="1"/>
  <c r="AN81"/>
  <c r="AQ81" s="1"/>
  <c r="AN77"/>
  <c r="AN72"/>
  <c r="AN65"/>
  <c r="AN61"/>
  <c r="AN57"/>
  <c r="AN51"/>
  <c r="AN43"/>
  <c r="AQ43" s="1"/>
  <c r="AN20"/>
  <c r="AQ20" s="1"/>
  <c r="AN14"/>
  <c r="AN11"/>
  <c r="AN85"/>
  <c r="AQ85" s="1"/>
  <c r="AN78"/>
  <c r="AN73"/>
  <c r="AN67"/>
  <c r="AQ67" s="1"/>
  <c r="AN62"/>
  <c r="AQ62" s="1"/>
  <c r="AN58"/>
  <c r="AN53"/>
  <c r="AN45"/>
  <c r="AN22"/>
  <c r="AN79"/>
  <c r="AN75"/>
  <c r="AN69"/>
  <c r="AN63"/>
  <c r="AQ63" s="1"/>
  <c r="AN54"/>
  <c r="AN47"/>
  <c r="AN23"/>
  <c r="AQ23" s="1"/>
  <c r="AN17"/>
  <c r="AN86"/>
  <c r="AN9"/>
  <c r="AN80"/>
  <c r="AQ80" s="1"/>
  <c r="AN76"/>
  <c r="AQ76" s="1"/>
  <c r="AN71"/>
  <c r="AN64"/>
  <c r="AN60"/>
  <c r="AQ60" s="1"/>
  <c r="AN56"/>
  <c r="AQ56" s="1"/>
  <c r="AN48"/>
  <c r="AN42"/>
  <c r="AN19"/>
  <c r="AQ19" s="1"/>
  <c r="AQ86"/>
  <c r="AQ79"/>
  <c r="AQ75"/>
  <c r="AQ69"/>
  <c r="AQ64"/>
  <c r="AQ48"/>
  <c r="AQ14"/>
  <c r="AQ9"/>
  <c r="AQ71"/>
  <c r="AQ65"/>
  <c r="AQ61"/>
  <c r="AQ57"/>
  <c r="AQ51"/>
  <c r="AQ45"/>
  <c r="AQ22"/>
  <c r="AQ77"/>
  <c r="AQ72"/>
  <c r="AQ58"/>
  <c r="AQ53"/>
  <c r="AQ78"/>
  <c r="AQ73"/>
  <c r="AQ59"/>
  <c r="AQ54"/>
  <c r="AQ47"/>
  <c r="AQ42"/>
  <c r="E483" i="3"/>
  <c r="D511"/>
  <c r="AP27" i="2"/>
  <c r="AQ27" s="1"/>
  <c r="AP88" l="1"/>
  <c r="F136" i="4"/>
  <c r="B136"/>
  <c r="C803" i="10" l="1"/>
  <c r="AK22" i="2"/>
  <c r="AL87"/>
  <c r="AL27" l="1"/>
  <c r="AL52"/>
  <c r="AM52" s="1"/>
  <c r="AL49"/>
  <c r="AM49" s="1"/>
  <c r="AL12"/>
  <c r="AM12" s="1"/>
  <c r="J127" i="4"/>
  <c r="J114"/>
  <c r="J104"/>
  <c r="J91"/>
  <c r="J81"/>
  <c r="J57"/>
  <c r="J41"/>
  <c r="J31"/>
  <c r="J21"/>
  <c r="J12"/>
  <c r="J129" s="1"/>
  <c r="AN49" i="2" l="1"/>
  <c r="AQ49" s="1"/>
  <c r="AN12"/>
  <c r="AQ12" s="1"/>
  <c r="L129" i="4"/>
  <c r="L130"/>
  <c r="G138"/>
  <c r="C136"/>
  <c r="AL13" i="2"/>
  <c r="AM13" s="1"/>
  <c r="C799" i="10"/>
  <c r="C805" s="1"/>
  <c r="AK88" i="2"/>
  <c r="AK87"/>
  <c r="AN13" l="1"/>
  <c r="AQ13" s="1"/>
  <c r="AL88"/>
  <c r="G128" i="4"/>
  <c r="B126"/>
  <c r="C126" s="1"/>
  <c r="F126"/>
  <c r="AJ88" i="2" l="1"/>
  <c r="D888" i="3" l="1"/>
  <c r="C721" i="10"/>
  <c r="AI22" i="2"/>
  <c r="AI88" s="1"/>
  <c r="AI23"/>
  <c r="O44" l="1"/>
  <c r="G92" i="4"/>
  <c r="G82"/>
  <c r="B118" l="1"/>
  <c r="B124" s="1"/>
  <c r="B131" s="1"/>
  <c r="B134" s="1"/>
  <c r="B141" s="1"/>
  <c r="F118" l="1"/>
  <c r="F124" s="1"/>
  <c r="F131" s="1"/>
  <c r="F134" s="1"/>
  <c r="F141" s="1"/>
  <c r="F145" s="1"/>
  <c r="AH88" i="2" l="1"/>
  <c r="C158" i="10"/>
  <c r="AG88" i="2" l="1"/>
  <c r="AF84" l="1"/>
  <c r="AM84" s="1"/>
  <c r="AN84" l="1"/>
  <c r="AQ84" s="1"/>
  <c r="AF88"/>
  <c r="AE88"/>
  <c r="C133" i="10"/>
  <c r="B79" i="4"/>
  <c r="F89"/>
  <c r="B89"/>
  <c r="D406" i="3"/>
  <c r="D355"/>
  <c r="D249"/>
  <c r="D183"/>
  <c r="D130"/>
  <c r="D101"/>
  <c r="E101" s="1"/>
  <c r="D26"/>
  <c r="D1194" l="1"/>
  <c r="AC88" i="2"/>
  <c r="AD88"/>
  <c r="C91" i="4"/>
  <c r="C81"/>
  <c r="C71"/>
  <c r="C95" i="10" l="1"/>
  <c r="C121"/>
  <c r="R88" i="2"/>
  <c r="T88"/>
  <c r="F79" i="4" l="1"/>
  <c r="F85" s="1"/>
  <c r="F88" s="1"/>
  <c r="F95" s="1"/>
  <c r="F101" s="1"/>
  <c r="F108" s="1"/>
  <c r="B85"/>
  <c r="B88" s="1"/>
  <c r="B95" s="1"/>
  <c r="B101" s="1"/>
  <c r="B108" s="1"/>
  <c r="AA76" i="2"/>
  <c r="AA88" s="1"/>
  <c r="AB50"/>
  <c r="AM50" s="1"/>
  <c r="AB46"/>
  <c r="AM46" s="1"/>
  <c r="AB44"/>
  <c r="AM44" s="1"/>
  <c r="Y88"/>
  <c r="W88"/>
  <c r="V88"/>
  <c r="U88"/>
  <c r="S88"/>
  <c r="G70" i="4"/>
  <c r="AN46" i="2" l="1"/>
  <c r="AQ46" s="1"/>
  <c r="AN44"/>
  <c r="AQ44" s="1"/>
  <c r="AN50"/>
  <c r="AQ50" s="1"/>
  <c r="AQ11"/>
  <c r="AQ17"/>
  <c r="AB88"/>
  <c r="B69" i="4"/>
  <c r="G71" l="1"/>
  <c r="G75" s="1"/>
  <c r="G121" s="1"/>
  <c r="E122" s="1"/>
  <c r="F69"/>
  <c r="Z87" i="2" l="1"/>
  <c r="AM87" s="1"/>
  <c r="Z41"/>
  <c r="AM41" s="1"/>
  <c r="AN41" l="1"/>
  <c r="AQ41" s="1"/>
  <c r="AM88"/>
  <c r="Z88"/>
  <c r="O52"/>
  <c r="AN52" s="1"/>
  <c r="AQ52" l="1"/>
  <c r="C66" i="10"/>
  <c r="C54" l="1"/>
  <c r="C36"/>
  <c r="C31"/>
  <c r="C12"/>
  <c r="F55" i="4"/>
  <c r="B55"/>
  <c r="B49"/>
  <c r="C41"/>
  <c r="F39"/>
  <c r="B39"/>
  <c r="B45" s="1"/>
  <c r="B54" s="1"/>
  <c r="B61" s="1"/>
  <c r="B68" s="1"/>
  <c r="B75" s="1"/>
  <c r="F32"/>
  <c r="B32"/>
  <c r="F29"/>
  <c r="B29"/>
  <c r="F23"/>
  <c r="B23"/>
  <c r="B21"/>
  <c r="F19"/>
  <c r="F13"/>
  <c r="B13"/>
  <c r="D16" s="1"/>
  <c r="B10"/>
  <c r="N87" i="2"/>
  <c r="AN87" s="1"/>
  <c r="Q76"/>
  <c r="K41"/>
  <c r="O16"/>
  <c r="AN16" s="1"/>
  <c r="AN88" s="1"/>
  <c r="K16"/>
  <c r="F45" i="4" l="1"/>
  <c r="F54" s="1"/>
  <c r="F61" s="1"/>
  <c r="F68" s="1"/>
  <c r="F75" s="1"/>
  <c r="B64"/>
  <c r="B19"/>
  <c r="B16"/>
  <c r="B18" s="1"/>
  <c r="AQ87" i="2"/>
  <c r="O88"/>
  <c r="N88"/>
  <c r="Q88"/>
  <c r="F16" i="4"/>
  <c r="F18" s="1"/>
  <c r="F26" s="1"/>
  <c r="F28" s="1"/>
  <c r="F36" s="1"/>
  <c r="B26"/>
  <c r="B28" s="1"/>
  <c r="B36" s="1"/>
  <c r="AQ16" i="2" l="1"/>
  <c r="AQ88" s="1"/>
</calcChain>
</file>

<file path=xl/sharedStrings.xml><?xml version="1.0" encoding="utf-8"?>
<sst xmlns="http://schemas.openxmlformats.org/spreadsheetml/2006/main" count="10745" uniqueCount="2142">
  <si>
    <t>FUNDO ESTADUAL PARA INFÂNCIA E ADOLESCÊNCIA - FIA ESTADUAL</t>
  </si>
  <si>
    <t>EXECUÇÃO 2021</t>
  </si>
  <si>
    <t>Eixo</t>
  </si>
  <si>
    <t>DELIBERAÇÃO ATUAL</t>
  </si>
  <si>
    <t>TEMA</t>
  </si>
  <si>
    <t>AÇÕES - OBJETIVOS</t>
  </si>
  <si>
    <t>Status de execução</t>
  </si>
  <si>
    <t>Prazo Execução</t>
  </si>
  <si>
    <t>EXECUTOR</t>
  </si>
  <si>
    <t>TOTAL DELIBERADO</t>
  </si>
  <si>
    <t>TOTAL TRANSFERIDO</t>
  </si>
  <si>
    <t>RESTO A PAGAR para 2021</t>
  </si>
  <si>
    <t>SALDO A EMPENHAR  2021</t>
  </si>
  <si>
    <t>Empenho      Jan/Fev 2021</t>
  </si>
  <si>
    <t>Empenho Março 2021</t>
  </si>
  <si>
    <t>Empenho Abril 2021</t>
  </si>
  <si>
    <t>Empenho Maio 2021</t>
  </si>
  <si>
    <t>Pagamento Setembro 2021</t>
  </si>
  <si>
    <t>Pagamento Outubro 2021</t>
  </si>
  <si>
    <t>Até 2020 ou        estorno (negativo)</t>
  </si>
  <si>
    <t>DAS/DPSB - Departamento de Assistência Social / Divisão de Proteção Social Básica</t>
  </si>
  <si>
    <t xml:space="preserve">&gt;Del. 002/2016 </t>
  </si>
  <si>
    <t>Adolescentes Paranaenses</t>
  </si>
  <si>
    <t>Capacitação de Alinhamento Conceitual do Programa Adolescentes Paranaenses.</t>
  </si>
  <si>
    <t>EM EXECUÇÃO</t>
  </si>
  <si>
    <t>X</t>
  </si>
  <si>
    <t>DAS/      Municípios</t>
  </si>
  <si>
    <t xml:space="preserve">&gt;Del. 002/2017 </t>
  </si>
  <si>
    <t xml:space="preserve">Ações Gerais - Plano de Ação 2016 - Edital 002 </t>
  </si>
  <si>
    <t>Repasse OSCs ações diversas - Plano de Ação 2016 - Edital 002 - Estabelecer programas, projetos e ações destinados à efetivação dos direitos de crianças e adolescentes com deficiência, em situação de rua, em situação de violência, indígenas e de povos e comunidades tradicionais.</t>
  </si>
  <si>
    <t>DAS/DPSB/DPCAOSC/Entidades</t>
  </si>
  <si>
    <t xml:space="preserve">&gt;Del. 004/2017 </t>
  </si>
  <si>
    <t>Chamamento Público Infraestrutura - Bens Móveis -  Edital 004/17</t>
  </si>
  <si>
    <t>Repasse OSCs para aquisição de bens móveis (equipamentos) - Estabelecer programas, projetos e ações destinados à efetivação dos direitos de crianças e adolescentes com deficiência, em situação de rua, em situação de violência, indígenas e de povos e comunidades tradicionais.</t>
  </si>
  <si>
    <t>DAS/ DPCA/DPcD          Entidades</t>
  </si>
  <si>
    <t>Bolsa Agente de Cidadania</t>
  </si>
  <si>
    <t>DAS/DPSB</t>
  </si>
  <si>
    <t xml:space="preserve">&gt;Del. 111/2012 </t>
  </si>
  <si>
    <t>Centros da Juventude - OBRAS</t>
  </si>
  <si>
    <t>Repasse aos municípios para construção dos Centros da Juventude.</t>
  </si>
  <si>
    <t xml:space="preserve"> EM EXECUÇÃO</t>
  </si>
  <si>
    <t>DAS/DPSB/ATA/Municípios</t>
  </si>
  <si>
    <t>Fortalecimento de vínculos</t>
  </si>
  <si>
    <t>Repasse de Recursos Fundo a Fundo aos municípios</t>
  </si>
  <si>
    <t>EM TRAMITAÇÃO</t>
  </si>
  <si>
    <t>SEJUF/DAS/  DPSB</t>
  </si>
  <si>
    <t>Segurança Alimentar</t>
  </si>
  <si>
    <t>Segurança  Alimentar e Nutricional  de  Crianças  e  Adolescentes do  Estado  do  Paraná, em  situação  de  vulnerabilidade econômica, devido à situação de emergência pela pandemia do COVID-19</t>
  </si>
  <si>
    <t>DAS/DPSE - Departamento de Assistência Social / Divisão de Proteção Social Especial</t>
  </si>
  <si>
    <t>Ação de atendimento emergencial</t>
  </si>
  <si>
    <t>Implantação e implementação de açõesde proteção às crianças e aos adolescentes ameaçados de morte. Prestar Incentivo Financeiro para ação de atendimento emergencial. 87 municípios valores de 30 a 200 mil por porte. R$ 820.000,00 para capacitação.</t>
  </si>
  <si>
    <t>DAS/DPSE</t>
  </si>
  <si>
    <t xml:space="preserve">&gt;Del. 081/2020 </t>
  </si>
  <si>
    <t>Acolhimento Familiar sendo no máximo 60.0000,00 para 16 municípios (Agudos do Sul, Boa Vista da Aparecida, Nova Aurora, Bom Sucesso do Sul, Vitorino, Mariópolis, Cafeara, Lupionópolis, Primeiro de Maio, Entre Rios do Oeste, Maripá, Quatro Pontes, Nova Santa Rosa, Mirador, Pinhal de São Bento, Planalto)</t>
  </si>
  <si>
    <t>Repasse Fundo a Fundo Modalidade Automática Programa Crescer em Família.  R$ 60.000,00 para 16 municípios. (Agudos do Sul/ Boa Vista da aparecida/ Nova Aurora, Bom Sucesso do Sul, Vitorino, Marópolis, Cafeara, Lupionópolis, Primeiro de Maio, Entre Rios do Oeste, Maripá, Quatro Pontes, Nova Santa Rosa, Mirador, Pinhal de São Bento, Planalto.</t>
  </si>
  <si>
    <t>DAS/DPSE/   Municípios</t>
  </si>
  <si>
    <t>DPcD - Departamento da Política da Pessoa com Deficiência</t>
  </si>
  <si>
    <t>&gt;Del. 003/2017</t>
  </si>
  <si>
    <t xml:space="preserve"> Chamamento Público Pessoa com Deficiência - Edital 006/17</t>
  </si>
  <si>
    <t>Repasse OSCs para crianças e adolescentes com deficiência - Estabelecer programas, projetos e ações destinados à efetivação dos direitos de crianças e adolescentes com deficiência, em situação de rua, em situação de violência, indígenas e de povos e comunidades tradicionais.</t>
  </si>
  <si>
    <t>DPCD/         Entidades</t>
  </si>
  <si>
    <t xml:space="preserve">&gt;Del. 011/2021 </t>
  </si>
  <si>
    <t>Projeto de Segurança Alimentar às Crianças e Adolescentes com Deficiëncia Fase II</t>
  </si>
  <si>
    <t>Aquisição de até 20.000 (vintemil) cestas básicas, para o atendimento de até 12.000 (doze mil) crianças e adolescentes com deficiência em situação de vulnerabilidadeeconômica, devido à situação de emergência pela pandemia do COVID-19</t>
  </si>
  <si>
    <t>DEDIF</t>
  </si>
  <si>
    <t>&gt;Del. 121/2015</t>
  </si>
  <si>
    <t>SESP - Crianças e Adolescentes protegidos</t>
  </si>
  <si>
    <t>Projeto da SESP para confecção de identidades</t>
  </si>
  <si>
    <t>DEDIF/DEASE/SESP</t>
  </si>
  <si>
    <t>DET - Departamento Estadual do Trabalho e Estímulo a Geração de Renda</t>
  </si>
  <si>
    <t>Cartão Futuro Emergencial</t>
  </si>
  <si>
    <t>Manutenção de Contratos e renovação ao mercado de trabalho de adolescentes 14 a 18 anos incompletos na condição de Adolescente Aprendriz</t>
  </si>
  <si>
    <t>EM EXCUÇÃO</t>
  </si>
  <si>
    <t>DET</t>
  </si>
  <si>
    <t>&gt;Del. 065/2020</t>
  </si>
  <si>
    <t>Programa Cartão Futuro - PCF</t>
  </si>
  <si>
    <t>DPCA - Departamento da Política para Criança e Adolescente</t>
  </si>
  <si>
    <t>&gt;Del. 016/2019</t>
  </si>
  <si>
    <t>EXAMES DNA</t>
  </si>
  <si>
    <t xml:space="preserve">Aprovaram recursos para contratação para o laboratório UEL </t>
  </si>
  <si>
    <t>DPCA/SESA</t>
  </si>
  <si>
    <t>Equipamentos para os Nucrias</t>
  </si>
  <si>
    <t>DPCA/SESP</t>
  </si>
  <si>
    <t>&gt;Del. 052/2020 - totalizando R$ 62.000.000,00</t>
  </si>
  <si>
    <t xml:space="preserve">Estruturar a atenção primária à saúde </t>
  </si>
  <si>
    <t>DPCA</t>
  </si>
  <si>
    <t>Aprimorar açõs e projetos fortalecendo vínculos das famílias</t>
  </si>
  <si>
    <t>Universalizar o acesso e permanência na escola</t>
  </si>
  <si>
    <t>Implementação programas de aprendizagem e qualificação profissional</t>
  </si>
  <si>
    <t>Projetos e ações destinadas à efetivação dos direitos das cças e adolescentes</t>
  </si>
  <si>
    <t xml:space="preserve">&gt;Del. 052/2016 </t>
  </si>
  <si>
    <t>Programas de Aprendizagem</t>
  </si>
  <si>
    <t>Repasse fundo a fundo aos municípios para programas de aprendizagem</t>
  </si>
  <si>
    <t>DEL. 017/2020</t>
  </si>
  <si>
    <t>DPCA/          Municípios</t>
  </si>
  <si>
    <t>&gt;Del. 084/2019</t>
  </si>
  <si>
    <t>Apoio e fortalecimento aos CMDCA’s - Planilha de Estornos</t>
  </si>
  <si>
    <t>Repasse fundo a fundo aos municípios para apoio e fortalecimento dos Conselhos de Direito - Conselhos Municipais dos Direitos da Criança e do Adolescente</t>
  </si>
  <si>
    <t>DNA - Fim da Espera (dúvida)</t>
  </si>
  <si>
    <t>FORTIS</t>
  </si>
  <si>
    <t xml:space="preserve">SEEC - Agente de leitura </t>
  </si>
  <si>
    <t xml:space="preserve"> Biblioteca Pública do Paraná - Projeto onde os agentes de leitura lêem histórias para crianças e adolescentes</t>
  </si>
  <si>
    <t>DPCA/SEEC</t>
  </si>
  <si>
    <t>&gt;Del. 068/2016</t>
  </si>
  <si>
    <t>(Marco Legal 1ª Inf)-  “Natação Para Todos” da Universidade Estadual de Londrina - UEL</t>
  </si>
  <si>
    <t>Projeto Natação para todos da UEL</t>
  </si>
  <si>
    <t>DPCA/SETI/    UEL</t>
  </si>
  <si>
    <t>&gt;Del. 070/2016</t>
  </si>
  <si>
    <t xml:space="preserve">Capacitação Controle Social </t>
  </si>
  <si>
    <t>Destinação de recursos para capacitação entidades civis organizadas</t>
  </si>
  <si>
    <t>&gt;Del. 081/2016</t>
  </si>
  <si>
    <t>Qualificação Profissional (Fundo a Fundo)</t>
  </si>
  <si>
    <t>Repasse fundo a fundo aos municípios para programas de qualificação profissional</t>
  </si>
  <si>
    <t>Deslocamento Sipia</t>
  </si>
  <si>
    <t>Recurso alocado na Central de Viagens para capacitação do SIPIA</t>
  </si>
  <si>
    <t>&gt;Del. 093/2019</t>
  </si>
  <si>
    <t xml:space="preserve"> Projeto Paraná Mais Lazer</t>
  </si>
  <si>
    <t>Do Instituto do Esporte</t>
  </si>
  <si>
    <t>DPCA/INSTITUTO DO ESPORTE</t>
  </si>
  <si>
    <t xml:space="preserve">&gt;Del. 089/2019 </t>
  </si>
  <si>
    <t>Incentivo Atenção à Criança e o Adolescente</t>
  </si>
  <si>
    <t>Repasse fundo a fundo para Fortalecimento de Projetos de Atenção a Crianças e Adolescentes em Situação de Vulnerabilidade e Risco Social</t>
  </si>
  <si>
    <t xml:space="preserve">&gt;Del. 096/2018 </t>
  </si>
  <si>
    <t>Primeira Infância - Planilha de Estornos</t>
  </si>
  <si>
    <t>Repasse fundo a fundo aos municípios para atendimento à primeira infância</t>
  </si>
  <si>
    <t>DPCA/         Municípios</t>
  </si>
  <si>
    <t>&gt;Del. 096/2019</t>
  </si>
  <si>
    <t xml:space="preserve"> Projeto Prevenção ao uso de alcool e outras drogras</t>
  </si>
  <si>
    <t>Enfrentamento à Drogadição – Prevenção, Tratamento e Reinserção Social</t>
  </si>
  <si>
    <t>DPCA/SEED</t>
  </si>
  <si>
    <t>&gt;Del. 097/2019</t>
  </si>
  <si>
    <t>Projeto  “Curso   para   Facilitadores   de   Práticas   Restaurativas "</t>
  </si>
  <si>
    <t>"Círculos   de Construção de Paz”</t>
  </si>
  <si>
    <t>DPCA/ESEED</t>
  </si>
  <si>
    <t xml:space="preserve">&gt;Del. 101/2019 </t>
  </si>
  <si>
    <t>Programa Escola de Conselhos do Paraná</t>
  </si>
  <si>
    <t>Capacitação de Conselheiros CMDCA e Conselhos Tutelares</t>
  </si>
  <si>
    <t xml:space="preserve">EM EXECUÇÃO </t>
  </si>
  <si>
    <t>DPCA/SETI</t>
  </si>
  <si>
    <t>Fortalecimento dos Conselhos Tutelares - CONSELHOS</t>
  </si>
  <si>
    <t>Repasse fundo a fundo aos municípios para fortalecimento dos Conselhos Tutelares</t>
  </si>
  <si>
    <t>DPCA/       Municípios</t>
  </si>
  <si>
    <t>Fortalecimento dos Conselhos Tutelares - OBRAS</t>
  </si>
  <si>
    <t>Repasse fundo  fundo Obras. Construção de Casas para os Conselhos Tutelares</t>
  </si>
  <si>
    <t>DPCA/PRED</t>
  </si>
  <si>
    <t xml:space="preserve">&gt;Del. 109/2017 </t>
  </si>
  <si>
    <t>Repasse fundo a fundo aos municípios para atendimento de saúde mental</t>
  </si>
  <si>
    <t>DPCA/     Municípios</t>
  </si>
  <si>
    <t>&gt;Del. 016/2021</t>
  </si>
  <si>
    <t>PPCAAM Novo Termo</t>
  </si>
  <si>
    <t>Liberação dos recursos cessa a partir da liberação de novo convênio com o Governo Federal ou com a liberação do Orçamento Estadual de 2022 - Repasse limitado de R$ 140.000,00/mês</t>
  </si>
  <si>
    <t>&gt;Del. 020/2021</t>
  </si>
  <si>
    <t>Abandono Escolar</t>
  </si>
  <si>
    <t>Projeto “Identificar as Causas para Combater o Abandono Escolar”</t>
  </si>
  <si>
    <t>Paraná Esportes - CNTA</t>
  </si>
  <si>
    <t>Projeto “Centro Nacional de Treinamento e Formação de Atletismo – CNTA (Re-forço Alimentar para crianças e adolescentes)</t>
  </si>
  <si>
    <t>DEJU</t>
  </si>
  <si>
    <t xml:space="preserve">&gt;Del. 027/2019 </t>
  </si>
  <si>
    <t>Campanha Não Engula o Choro</t>
  </si>
  <si>
    <t>Reedição</t>
  </si>
  <si>
    <t>ENCERRADA</t>
  </si>
  <si>
    <t xml:space="preserve">&gt;Del. 057/2017 </t>
  </si>
  <si>
    <t xml:space="preserve">Caderno Orientativo </t>
  </si>
  <si>
    <t xml:space="preserve">Caderno Orientativo para o Trabalho Intersetorial para o enfrentamento às violências contra crianças e adolescentes </t>
  </si>
  <si>
    <t xml:space="preserve">&gt;Del. 057/2020 </t>
  </si>
  <si>
    <t>Reedição Filme Campanha Não engula o Choro</t>
  </si>
  <si>
    <t>&gt;Del. 060/2017</t>
  </si>
  <si>
    <t>Capacitação de adolescentes para participar do CEDCA</t>
  </si>
  <si>
    <t xml:space="preserve">Capacitação de adolescentes </t>
  </si>
  <si>
    <t>DEASE - Departamento deAtendimento Sócioeducativo</t>
  </si>
  <si>
    <t>&gt;Del. 005/2019</t>
  </si>
  <si>
    <t>Aproximando Famílias</t>
  </si>
  <si>
    <t>Recurso alocados na Central de Viagens para visita dos familiares aos adolecentes internados - Aprimorar a oferta e a organização de ações, projetos, programas e serviços que fortaleçam os vínculos das famílias: natural, extensa, acolhedora e adotiva</t>
  </si>
  <si>
    <t>DEASE</t>
  </si>
  <si>
    <t xml:space="preserve">&gt;Del. 006/2019 </t>
  </si>
  <si>
    <t>Programa Estadual de Aprendizagem</t>
  </si>
  <si>
    <t>Formalização de contrato de aprendizagem quegarante a Formação Técnico-Profissional Metódica, compatível com o desenvolvimento físico, moral e psicológico do aprendiz  - Ampliar e fortalecer o programa de aprendizagem do Estado do Paraná em respeito a Lei Estadual de Aprendizagem, diversificando parcerias para execução e ampliação das possibilidades de qualificação profissional contemplando os interesses dos adolescentes e possibilidades de vagas em órgãos /empresas públicas e privadas.</t>
  </si>
  <si>
    <t xml:space="preserve"> &gt;Del. 021/2019 </t>
  </si>
  <si>
    <t>Projeto Arte e Ação</t>
  </si>
  <si>
    <t>Atividades de cultura, esporte e lazer nas Unidades Socioeducativas</t>
  </si>
  <si>
    <t xml:space="preserve">&gt;Del. 046/2019 </t>
  </si>
  <si>
    <t>Cursos de Qualificação Profissional Cense</t>
  </si>
  <si>
    <t>Qualificação profissional básica para adolescente em cumprimento de medida socioeducativa em internação e semiliberdade</t>
  </si>
  <si>
    <t xml:space="preserve">&gt;Del. 048/2020 </t>
  </si>
  <si>
    <t>Inovar para Educar</t>
  </si>
  <si>
    <t xml:space="preserve">Implementação de laboratório de informática - Programa para substituição do AFAI </t>
  </si>
  <si>
    <t xml:space="preserve"> &gt;Del. 102/2018</t>
  </si>
  <si>
    <t>Projeto Karatê</t>
  </si>
  <si>
    <t>Aulas de Karatê Tradicional, Campeonatos e Exames de Faixa</t>
  </si>
  <si>
    <t xml:space="preserve">&gt;Del. 022/2019 </t>
  </si>
  <si>
    <t>Capacitação Continuada dos Censes</t>
  </si>
  <si>
    <t>Capacitação continuada nos Censes Servidores</t>
  </si>
  <si>
    <t>DEASE - ATA Assessoria Técnica de Arquitetura - OBRAS</t>
  </si>
  <si>
    <t xml:space="preserve">&gt;Del. 045/2019 </t>
  </si>
  <si>
    <t>Reformas Unidades de Sócioeducação - Planilha de Estornos</t>
  </si>
  <si>
    <t>Reforma Cense São José dos Pinhais - Proporcionar a execução intersetorial das MSE de restrição ou privação de liberdade, promovendo a garantia de direitos do adolescente nas áreas de educação, saúde, proteção no trabalho, cultura, esporte e lazer.</t>
  </si>
  <si>
    <t>DEASE/ATA</t>
  </si>
  <si>
    <t xml:space="preserve">&gt; Del. 056/2020 </t>
  </si>
  <si>
    <t>Obras nas Unidades de Sócioeducação</t>
  </si>
  <si>
    <t>Reforma e Melhorias no Centro de Socioeducação de Foz do Iguaçu</t>
  </si>
  <si>
    <t xml:space="preserve">&gt;Del. 065/2019 </t>
  </si>
  <si>
    <t>Reparos no Centro de Socioeducação de Curitiba</t>
  </si>
  <si>
    <t xml:space="preserve"> Reparos no Centro de Socioeducação de Curitiba</t>
  </si>
  <si>
    <t xml:space="preserve">&gt;Del. 111/2014 </t>
  </si>
  <si>
    <t xml:space="preserve"> Obras Censes</t>
  </si>
  <si>
    <t>Reprogramação dos saldos de obras das referidas deliberações para novas unidades socioeducativas para 2015</t>
  </si>
  <si>
    <t>TOTAL</t>
  </si>
  <si>
    <t>1 – Direito à Vida e à Saúde</t>
  </si>
  <si>
    <t>Estruturar a Atenção Primária à Saúde (APS) para esta seja ordenadora no cuidado nas Redes de Atenção a Saúde, incluindo a atenção materno infantil qualificando o cuidado nas ações do pré-natal, parto, puerpério e da primeira infância em todo o estado do Paraná.</t>
  </si>
  <si>
    <t xml:space="preserve">DAS/DPSE </t>
  </si>
  <si>
    <t>Larissa Marsolik - 2982 / Larissa Sayuri - 2718 / Luciana M. Finger - 2468</t>
  </si>
  <si>
    <t>FONTES</t>
  </si>
  <si>
    <t>2 – Direito à Liberdade ao Respeito e à Dignidade</t>
  </si>
  <si>
    <t>Proporcionar a execução intersetorial das MSE de restrição ou privação de liberdade, promovendo a garantia de direitos do adolescente nas áreas de educação, saúde, proteção no trabalho, cultura, esporte e lazer.</t>
  </si>
  <si>
    <t xml:space="preserve">DAS/DPSB </t>
  </si>
  <si>
    <t>Larissa Marsolik - 2982 / Renata  Mareziuzek dos Santos - 2869</t>
  </si>
  <si>
    <t>3 – Direito à Convivência Familiar e Comunitária</t>
  </si>
  <si>
    <t>Aprimorar a oferta e a organização de ações, projetos, programas e serviços que fortaleçam os vínculos das famílias: natural, extensa, acolhedora e adotiva</t>
  </si>
  <si>
    <t>Cel. Pancotti - 2571 /  Solimar de Gouveia - 2460 Andrea Kravetz - 2859</t>
  </si>
  <si>
    <t>4 – Direito à Educação, à Cultura, ao Esporte e ao Lazer</t>
  </si>
  <si>
    <t>Cel. Pancotti - 2571 / Solimar de Gouveia - 2460</t>
  </si>
  <si>
    <t>5– Direito à Profissionalização e à Proteção no Trabalho</t>
  </si>
  <si>
    <t>6 – Fortalecimento das Estruturas do Sistema de Garantia dos Direitos da Criança e do Adolescente</t>
  </si>
  <si>
    <t xml:space="preserve">DET </t>
  </si>
  <si>
    <t>Suelen Glinski - 2838 / Marina Creplive - 2801</t>
  </si>
  <si>
    <t>Angela Mendonça - Ana Cristina Dalla Lasta - 2682</t>
  </si>
  <si>
    <t xml:space="preserve">Repasses Fundo a Fundo </t>
  </si>
  <si>
    <t>ATA</t>
  </si>
  <si>
    <t>Olivia  Martins Murara - 2441</t>
  </si>
  <si>
    <t xml:space="preserve">DPcD </t>
  </si>
  <si>
    <t>Felipe Braga Cortês - / Quelen Coden - 2757 - 996469009</t>
  </si>
  <si>
    <t>Número Empenho</t>
  </si>
  <si>
    <t>Órgão</t>
  </si>
  <si>
    <t>Fonte</t>
  </si>
  <si>
    <t>Valor Bruto</t>
  </si>
  <si>
    <t>Observação Empenho</t>
  </si>
  <si>
    <t>Descrição Beneficiário</t>
  </si>
  <si>
    <t>20000208</t>
  </si>
  <si>
    <t>04966</t>
  </si>
  <si>
    <t>0000000150</t>
  </si>
  <si>
    <t>PG NF 18311/313 - 12/20 - JACAREZINHO - PD 16.455.977-7 - DELIB. 51/2020 - CEDCA-PR - TCTF Nº 002/2020 - PROGRAMA LEITE DAS CRIANÇAS (PLC). PROT. 16.857.885-7.</t>
  </si>
  <si>
    <t>PEREIRA E ESTEVAO LTDA</t>
  </si>
  <si>
    <t>20000003</t>
  </si>
  <si>
    <t>Programa Bolsa Agentes de Cidadania do Programa Centros da Juventude - 16.333.252-3- Pgto ref. Dezembro/2020 - conforme Despacho 39/2021 - DAS/SEJUF</t>
  </si>
  <si>
    <t>FUNDO ESTADUAL PARA A INFANCIA</t>
  </si>
  <si>
    <t>20000220</t>
  </si>
  <si>
    <t>PG NF 29765/772/777/781/783/785/789/791/792 - NOV/20 E 29919/924/929/931/933/935/937/939/947  -  DEZ/20 - PD. 16.462.448-0 - DELIB. 51/2020 - CEDCA-PR - TCTF Nº 002/2020 - PROGRAMA LEITE DAS CRIANÇAS (PLC). PROT. 16.857.885-7.</t>
  </si>
  <si>
    <t>COLERVI COOPERATIVA DOS PRODUT</t>
  </si>
  <si>
    <t>20000233</t>
  </si>
  <si>
    <t>PF NF 26804 A 26809 - DEZ/20 - CPO MOURÃO - PD 16.450.223-6 - DELIB. 51/2020 - CEDCA-PR - TCTF Nº 002/2020 - PROGRAMA LEITE DAS CRIANÇAS (PLC). PROT. 16.857.885-7.</t>
  </si>
  <si>
    <t>CARLOS ANTONIO PEREIRA FORMOSA</t>
  </si>
  <si>
    <t>20000236</t>
  </si>
  <si>
    <t>PG NF 100192/207/253/254/255 - DEZ/20 - TOEDO - PD 16.459.528-5 - DELIB. 51/2020 - CEDCA-PR - TCTF Nº 002/2020 - PROGRAMA LEITE DAS CRIANÇAS (PLC). PROT. 16.857.885-7.</t>
  </si>
  <si>
    <t>LACTO MAY LATICINIOS LTDA</t>
  </si>
  <si>
    <t>20000211</t>
  </si>
  <si>
    <t>PG NF 354099/100/101/103/104/106/224 - 12/20 -TOLEDO - DELIB. 51/2020 - CEDCA-PR - TCTF Nº 002/2020 - PROGRAMA LEITE DAS CRIANÇAS (PLC). PROT. 16.857.885-7.</t>
  </si>
  <si>
    <t>INDUSTRIA E COMERCIO DE PRODUT</t>
  </si>
  <si>
    <t>20000222</t>
  </si>
  <si>
    <t>PG NF 721180/182/188/189/193/200/202/204/205/209/210/212/215/217 - 12/20 - PVAI - PD 16.450.650-9 - DELIB. 51/2020 - CEDCA-PR - TCTF Nº 002/2020 - PROGRAMA LEITE DAS CRIANÇAS (PLC). PROT. 16.857.885-7.</t>
  </si>
  <si>
    <t>CONFEPAR AGRO-INDUSTRIAL COOPE</t>
  </si>
  <si>
    <t>20000014</t>
  </si>
  <si>
    <t>PG NF 295 - 1ª MEDIÇÃO - PD 17.194.196-2 - Execução de reparos gerais via ATA-SRP (Pregão Eletrônico nº 1474/2018-PRED) no Centro de Socioeducação Joana Richa - Termo de Cooperação nº 011/2020 - 16.235.174-5 - MCO 20000016.</t>
  </si>
  <si>
    <t>MEDSON ELI DA SILVA ME</t>
  </si>
  <si>
    <t>PGTO NF 296 - 2ª MEDIÇÃO - PD 17.194.195-4 - Execução de reparos gerais via ATA-SRP (Pregão Eletrônico nº 1474/2018-PRED) no Centro de Socioeducação Joana Richa - Termo de Cooperação nº 011/2020 - 16.235.174-5 - MCO 20000016.</t>
  </si>
  <si>
    <t>PG PARCIAL NF 297 - 3ª MEDIÇÃO (ULTIMA) - PD 17.194.191-1 - Execução de reparos gerais via ATA-SRP (Pregão Eletrônico nº 1474/2018-PRED) no Centro de Socioeducação Joana Richa - Termo de Cooperação nº 011/2020 - 16.235.174-5 - MCO 20000016.</t>
  </si>
  <si>
    <t>20000015</t>
  </si>
  <si>
    <t>PG PARCIAL NF 297 - 3ª MEDIÇÃO (ULTIMA) - PD 17.194.191-1 - Execução de reparos gerais via ATA-SRP (Pregão Eletrônico nº 1474/2018-PRED) no Centro de Socioeducação Joana Richa - Termo de Cooperação nº 011/2020 - 16.235.174-5 - complemento - MCO 20000019.</t>
  </si>
  <si>
    <t>20000229</t>
  </si>
  <si>
    <t>PG NF 64692 A 64695, 64712 A 64720, 64734/735 - 12/20 - PATO BRANCO - PD 16.461.054-3 - DELIB. 51/2020 - CEDCA-PR - TCTF Nº 002/2020 - PROGRAMA LEITE DAS CRIANÇAS (PLC). PROT. 16.857.885-7.</t>
  </si>
  <si>
    <t>VIDA NOVA COOPERATIVA AGROPECU</t>
  </si>
  <si>
    <t>20000210</t>
  </si>
  <si>
    <t>PG NF  427307/308/309/310/311/313/315/732 - DEZ/20 - IRATI - PD 16.455.482-1 - DELIB. 51/2020 - CEDCA-PR - TCTF Nº 002/2020 - PROGRAMA LEITE DAS CRIANÇAS (PLC). PROT. 16.857.885-7.</t>
  </si>
  <si>
    <t>20000195</t>
  </si>
  <si>
    <t>PG NF 156182 E 156230 - DEZ/20 -PD 16.442.876-1 - DELIB. 51/2020 - CEDCA-PR - TCTF Nº 002/2020 - PROGRAMA LEITE DAS CRIANÇAS (PLC). PROT. 16.857.885-7.</t>
  </si>
  <si>
    <t>AGROPECUARIA VOLPATO LTDA-EPP</t>
  </si>
  <si>
    <t>PG NF721173 - DEZ/20 - CAMPO MOURAO - PD 16.547.172-5 - DELIB. 51/2020 - CEDCA-PR - TCTF Nº 002/2020 - PROGRAMA LEITE DAS CRIANÇAS (PLC). PROT. 16.857.885-7.</t>
  </si>
  <si>
    <t>19000337</t>
  </si>
  <si>
    <t>05760</t>
  </si>
  <si>
    <t>PGTO NF 301 - 4ª MEDIÇÃO - PD 17.195.785-0 - Execução de Reparos via ATA-SRP no CENSE Fazenda Rio Grande/PR. TCTF 023/19 - 15.916.850-6, PE SRP 1474/2018-GMS - MCO 19000022.</t>
  </si>
  <si>
    <t>FAZENDA RIO GRANDE . PREF. MUN</t>
  </si>
  <si>
    <t>PG NF 302 - 5ª MEDIÇÃO - PD 17.195.792-3 - Execução de Reparos via ATA-SRP no CENSE Fazenda Rio Grande/PR. TCTF 023/19 - 15.916.850-6, PE SRP 1474/2018-GMS - MCO 19000022.</t>
  </si>
  <si>
    <t>20000275</t>
  </si>
  <si>
    <t>PAGTO 2ª PARCELA, CONFORME MEMO 020/2021-Central de Convênio (fls. 561) - DELIB. 38/2015 - CEDCA/PR - PROGRAMA ADOLESCENTE PARANAENSE - CUSTEIO. TERMO DE CONVÊNIO Nº 161/2016. PROT. 15.296.579-6 (APENSADO AO 12.131.670-6.). REEMPENHO DO EMPENHO Nº 16037822 ESTORNADO P/ SEFA.</t>
  </si>
  <si>
    <t>TUNAS DO PARANA . PREFEITURA M</t>
  </si>
  <si>
    <t>20000267</t>
  </si>
  <si>
    <t>PGTO NF5267  Aquisição de cadeiras de polipropileno para atender a demanda do Departamento de Atendimento   Socioeducativo  -  DEASE,  na  estruturação de salas de informática. Dispensa 042/2020 - Deliberação n 048/2020 - CEDCA - 16.965.175-2</t>
  </si>
  <si>
    <t>CORESUL MOVEIS E EQUIPAMENTOS</t>
  </si>
  <si>
    <t>20000214</t>
  </si>
  <si>
    <t>PG NF 115187/188/196/230/244/245/ - 12/20 - PD 16.473.153-7 - DELIB. 51/2020 - CEDCA-PR - TCTF Nº 002/2020 - PROGRAMA LEITE DAS CRIANÇAS (PLC). PROT. 16.857.885-7.</t>
  </si>
  <si>
    <t>LATICINIOS RUHBAN LTDA . ME</t>
  </si>
  <si>
    <t>PG NF 26831 A 26837 - 12/20 - DEZ/20 - PD 16.457.118-1 - DELIB. 51/2020 - CEDCA-PR - TCTF Nº 002/2020 - PROGRAMA LEITE DAS CRIANÇAS (PLC). PROT. 16.857.885-7.</t>
  </si>
  <si>
    <t>20000221</t>
  </si>
  <si>
    <t>PG NF 2811 - 12/20 - PD 16.462.306-8 - DELIB. 51/2020 - CEDCA-PR - TCTF Nº 002/2020 - PROGRAMA LEITE DAS CRIANÇAS (PLC). PROT. 16.857.885-7.</t>
  </si>
  <si>
    <t>LATICINIOS NOBRE LTDA - EPP</t>
  </si>
  <si>
    <t>20000232</t>
  </si>
  <si>
    <t>PG NF 32181/182/184/186 - 12/20 - PD 16.443.721-3 - DELIB. 51/2020 - CEDCA-PR - TCTF Nº 002/2020 - PROGRAMA LEITE DAS CRIANÇAS (PLC). PROT. 16.857.885-7.</t>
  </si>
  <si>
    <t>LATICINIOS CARAMBEI LTDA</t>
  </si>
  <si>
    <t>20000213</t>
  </si>
  <si>
    <t>PG NF 7414/420/424/432/445/470/489/525/ - 12/20 - PD 16.442.937-7 - DELIB. 51/2020 - CEDCA-PR - TCTF Nº 002/2020 - PROGRAMA LEITE DAS CRIANÇAS (PLC). PROT. 16.857.885-7.</t>
  </si>
  <si>
    <t>COPASOL PIRAQUARA</t>
  </si>
  <si>
    <t>20000212</t>
  </si>
  <si>
    <t>PG NF 18850/851/852/853 - 12/20 - PD 16.466.180-6 - DELIB. 51/2020 - CEDCA-PR - TCTF Nº 002/2020 - PROGRAMA LEITE DAS CRIANÇAS (PLC). PROT. 16.857.885-7.</t>
  </si>
  <si>
    <t>COMERCIAL DE LATICINIOS NATURA</t>
  </si>
  <si>
    <t>20000198</t>
  </si>
  <si>
    <t>PG NF 231372/373/374 - 12/20 - PD 16.451.507-9 - DELIB. 51/2020 - CEDCA-PR - TCTF Nº 002/2020 - PROGRAMA LEITE DAS CRIANÇAS (PLC). PROT. 16.857.885-7.</t>
  </si>
  <si>
    <t>LATICINIO SIMIONATO LTDA</t>
  </si>
  <si>
    <t>20000219</t>
  </si>
  <si>
    <t>PG NF 72321/324/326/328/330/332/334//336/338/340//345/347/353/DELIB. 51/2020 - CEDCA-PR - TCTF Nº 002/2020 - PROGRAMA LEITE DAS CRIANÇAS (PLC). PROT. 16.857.885-7.</t>
  </si>
  <si>
    <t>COAFLEP COOPERATIVA AGROPECUAR</t>
  </si>
  <si>
    <t>20000223</t>
  </si>
  <si>
    <t>PG NF 10936/938/955/956/957/962 - 12/20 - PD 16.455.426-0 - DELIB. 51/2020 - CEDCA-PR - TCTF Nº 002/2020 - PROGRAMA LEITE DAS CRIANÇAS (PLC). PROT. 16.857.885-7.</t>
  </si>
  <si>
    <t>ROBERVAL ONOFRE FRANCO - ME</t>
  </si>
  <si>
    <t>20000200</t>
  </si>
  <si>
    <t>PG NF 35062/065/067/077 - 12/20 - PD 16.469.366-0 - DELIB. 51/2020 - CEDCA-PR - TCTF Nº 002/2020 - PROGRAMA LEITE DAS CRIANÇAS (PLC). PROT. 16.857.885-7.</t>
  </si>
  <si>
    <t>LATICINIO LACTOMIL EIRELI</t>
  </si>
  <si>
    <t>20000218</t>
  </si>
  <si>
    <t>PG NF 19125/127/137/163/ -12/20 - PD 16.452.814-6 - DELIB. 51/2020 - CEDCA-PR - TCTF Nº 002/2020 - PROGRAMA LEITE DAS CRIANÇAS (PLC). PROT. 16.857.885-7.</t>
  </si>
  <si>
    <t>ASSOCIACAO AGROPECUARIA DE JAC</t>
  </si>
  <si>
    <t>20000228</t>
  </si>
  <si>
    <t>PG NF 4850/851/852 - DELIB. 51/2020 - CEDCA-PR - TCTF Nº 002/2020 - PROGRAMA LEITE DAS CRIANÇAS (PLC). PROT. 16.857.885-7.</t>
  </si>
  <si>
    <t>LS LATICINIOS LTDA</t>
  </si>
  <si>
    <t>20000202</t>
  </si>
  <si>
    <t>PG NF 14529 - DEZ/20 - PD 16.464.134-1 - DELIB. 51/2020 - CEDCA-PR - TCTF Nº 002/2020 - PROGRAMA LEITE DAS CRIANÇAS (PLC). PROT. 16.857.885-7.</t>
  </si>
  <si>
    <t>INDUSTRIA E COM ERCIO DE LATIC</t>
  </si>
  <si>
    <t>20000206</t>
  </si>
  <si>
    <t>PG NF 3659 - 12/20 - PD 16.446.090-8 -DELIB. 51/2020 - CEDCA-PR - TCTF Nº 002/2020 - PROGRAMA LEITE DAS CRIANÇAS (PLC). PROT. 16.857.885-7.</t>
  </si>
  <si>
    <t>COPAGRAN COOPERATIVA AGROINDUS</t>
  </si>
  <si>
    <t>20000224</t>
  </si>
  <si>
    <t>PG NF 4941 E 4954 - 12/20 - PED 16.493.446-2 - E DELIB. 51/2020 - CEDCA-PR - TCTF Nº 002/2020 - PROGRAMA LEITE DAS CRIANÇAS (PLC). PROT. 16.857.885-7.</t>
  </si>
  <si>
    <t>ASSOCIACAO DOS PEQUENOS PRODUT</t>
  </si>
  <si>
    <t>20000225</t>
  </si>
  <si>
    <t>PG NF 31207 - 12/20 - PD 16.494.208-2 - DELIB. 51/2020 - CEDCA-PR - TCTF Nº 002/2020 - PROGRAMA LEITE DAS CRIANÇAS (PLC). PROT. 16.857.885-7.</t>
  </si>
  <si>
    <t>CARREIRA E CARREIRA LATICINIO</t>
  </si>
  <si>
    <t>20000217</t>
  </si>
  <si>
    <t>PG NF 57530/ 536/545/548 - 12/20 - PD 16.460.969-3 -DELIB. 51/2020 - CEDCA-PR - TCTF Nº 002/2020 - PROGRAMA LEITE DAS CRIANÇAS (PLC). PROT. 16.857.885-7.</t>
  </si>
  <si>
    <t>KULTUM E RURATO LTDA</t>
  </si>
  <si>
    <t>PG NF 428405/407/408/409 -  12/20 - PONTA GROSSA - PD 16.453.242-9 - DELIB. 51/2020 - CEDCA-PR - TCTF Nº 002/2020 - PROGRAMA LEITE DAS CRIANÇAS (PLC). PROT. 16.857.885-7.</t>
  </si>
  <si>
    <t>PG NF 354135/236/240/245/246/252/254/264 - 12/20 - FCO BELTRÃO - PD 16.462.073-5 - DELIB. 51/2020 - CEDCA-PR - TCTF Nº 002/2020 - PROGRAMA LEITE DAS CRIANÇAS (PLC). PROT. 16.857.885-7.</t>
  </si>
  <si>
    <t>20000207</t>
  </si>
  <si>
    <t>PG NF 1083 - 12/20 - PD 16.451.327-0 - DELIB. 51/2020 - CEDCA-PR - TCTF Nº 002/2020 - PROGRAMA LEITE DAS CRIANÇAS (PLC). PROT. 16.857.885-7.</t>
  </si>
  <si>
    <t>LATICINIO PURISSIMO EIRELI</t>
  </si>
  <si>
    <t>20000201</t>
  </si>
  <si>
    <t>PG NF 46393 - 12/20 - PD 16.458.371-6 - DELIB. 51/2020 - CEDCA-PR - TCTF Nº 002/2020 - PROGRAMA LEITE DAS CRIANÇAS (PLC). PROT. 16.857.885-7.</t>
  </si>
  <si>
    <t>GVA INDUSTRIA DE LATICINIOS LT</t>
  </si>
  <si>
    <t>20000209</t>
  </si>
  <si>
    <t>PG NF 52378/381/386/388/390 - 12 /20 - PD 16.507.913-2 - DELIB. 51/2020 - CEDCA-PR - TCTF Nº 002/2020 - PROGRAMA LEITE DAS CRIANÇAS (PLC). PROT. 16.857.885-7.</t>
  </si>
  <si>
    <t>AGRO IND GRAN LEITE LTDA</t>
  </si>
  <si>
    <t>20000216</t>
  </si>
  <si>
    <t>PG NF 39820 A 39830 - 12/20 - PD 16.457.229-3 - DELIB. 51/2020 - CEDCA-PR - TCTF Nº 002/2020 - PROGRAMA LEITE DAS CRIANÇAS (PLC). PROT. 16.857.885-7.</t>
  </si>
  <si>
    <t>BMILK ALIMENTOS LTDA</t>
  </si>
  <si>
    <t>20000203</t>
  </si>
  <si>
    <t>PG NF 29896/890/892/ - 12/20 - PD 16.461.479-4 - DELIB. 51/2020 - CEDCA-PR - TCTF Nº 002/2020 - PROGRAMA LEITE DAS CRIANÇAS (PLC). PROT. 16.857.885-7.</t>
  </si>
  <si>
    <t>LATICINIO AURORA LTDA ME</t>
  </si>
  <si>
    <t>PG NF  156176180/227/236/238252 - 12/20 - PD 16.462.249-5 - DELIB. 51/2020 - CEDCA-PR - TCTF Nº 002/2020 - PROGRAMA LEITE DAS CRIANÇAS (PLC). PROT. 16.857.885-7.</t>
  </si>
  <si>
    <t>20000204</t>
  </si>
  <si>
    <t>PG NF 2831 - 12/20 - PD 16.465.779-5 - 12/20 - DELIB. 51/2020 - CEDCA-PR - TCTF Nº 002/2020 - PROGRAMA LEITE DAS CRIANÇAS (PLC). PROT. 16.857.885-7.</t>
  </si>
  <si>
    <t>SISCOOPLAF COOPERATIVA CENTRAL</t>
  </si>
  <si>
    <t>20000230</t>
  </si>
  <si>
    <t>PG NF 575/589/591/594/599 - 12/20 - PD 16.530.491-8 - DELIB. 51/2020 - CEDCA-PR - TCTF Nº 002/2020 - PROGRAMA LEITE DAS CRIANÇAS (PLC). PROT. 16.857.885-7.</t>
  </si>
  <si>
    <t>LATICINIO CALIFORNIA LTDA</t>
  </si>
  <si>
    <t>PG NF 721196 - 12/20 - PD 16.494.336-4 - DELIB. 51/2020 - CEDCA-PR - TCTF Nº 002/2020 - PROGRAMA LEITE DAS CRIANÇAS (PLC). PROT. 16.857.885-7.</t>
  </si>
  <si>
    <t>PG NF 354102/231/234 - 12/20 - PD 16.463.720-4 - DELIB. 51/2020 - CEDCA-PR - TCTF Nº 002/2020 - PROGRAMA LEITE DAS CRIANÇAS (PLC). PROT. 16.857.885-7.</t>
  </si>
  <si>
    <t>PG NF 13308/315/317/320/322/324 - 12/20 - PD 16.452.359-4 - DELIB. 51/2020 - CEDCA-PR - TCTF Nº 002/2020 - PROGRAMA LEITE DAS CRIANÇAS (PLC). PROT. 16.857.885-7.</t>
  </si>
  <si>
    <t>20000205</t>
  </si>
  <si>
    <t>PG NF 27860/862/864/866/868/870/872/879 - 12/20 - PD 16.439.626-6 - DELIB. 51/2020 - CEDCA-PR - TCTF Nº 002/2020 - PROGRAMA LEITE DAS CRIANÇAS (PLC). PROT. 16.857.885-7.</t>
  </si>
  <si>
    <t>LACTONORTE INDUSTRIA E COMERCI</t>
  </si>
  <si>
    <t>20000234</t>
  </si>
  <si>
    <t>PG NF  40554/ 557/558/559/560/567/720 - 12/20 - PD 16.457.409-1 - DELIB. 51/2020 - CEDCA-PR - TCTF Nº 002/2020 - PROGRAMA LEITE DAS CRIANÇAS (PLC). PROT. 16.857.885-7.</t>
  </si>
  <si>
    <t>COOPELER COOPERATIVA DOS PRODU</t>
  </si>
  <si>
    <t>20000231</t>
  </si>
  <si>
    <t>PG NF 5704/06/08/16 - 12/20 - PD 16.462.179-0 - DELIB. 51/2020 - CEDCA-PR - TCTF Nº 002/2020 - PROGRAMA LEITE DAS CRIANÇAS (PLC). PROT. 16.857.885-7.</t>
  </si>
  <si>
    <t>20000199</t>
  </si>
  <si>
    <t>PG NF 47992/993/994/995/996/997 - 12/20 - PD 16.460.229-0 - DELIB. 51/2020 - CEDCA-PR - TCTF Nº 002/2020 - PROGRAMA LEITE DAS CRIANÇAS (PLC). PROT. 16.857.885-7.</t>
  </si>
  <si>
    <t>BOMTLE PRODUTOS DE LATICINIO L</t>
  </si>
  <si>
    <t>PG NF 39822 - 12/20 - PD 16.463.484-1 - 12/20 - DELIB. 51/2020 - CEDCA-PR - TCTF Nº 002/2020 - PROGRAMA LEITE DAS CRIANÇAS (PLC). PROT. 16.857.885-7.</t>
  </si>
  <si>
    <t>20000235</t>
  </si>
  <si>
    <t>PG 65039/41/43/45 - 12/20 - P 16.463.863-4 - DELIB. 51/2020 - CEDCA-PR - TCTF Nº 002/2020 - PROGRAMA LEITE DAS CRIANÇAS (PLC). PROT. 16.857.885-7.</t>
  </si>
  <si>
    <t>LATICINIOS DAU LTDA - EPP</t>
  </si>
  <si>
    <t>20000266</t>
  </si>
  <si>
    <t>PAGTO NF. 16483 -  Aquisição pen drive 64G  para atender a demanda das Unidades Socioeducativas - Dispensa 041/2020 - Deliberação n 048/2020 - CEDCA - 16.862.503-0</t>
  </si>
  <si>
    <t>ELMO PAPELARIA EIRELI</t>
  </si>
  <si>
    <t>PG NF 39813 A 3939819 - 12/20 - PD 16.531.856-0 - DELIB. 51/2020 - CEDCA-PR - TCTF Nº 002/2020 - PROGRAMA LEITE DAS CRIANÇAS (PLC). PROT. 16.857.885-7.</t>
  </si>
  <si>
    <t>20000196</t>
  </si>
  <si>
    <t>PG NF 71633 A 71638 - 12/20 - PD 16.449.437-3 - DELIB. 51/2020 - CEDCA-PR - TCTF Nº 002/2020 - PROGRAMA LEITE DAS CRIANÇAS (PLC). PROT. 16.857.885-7.</t>
  </si>
  <si>
    <t>COPRAN COOPERATIVA DE COMERCIA</t>
  </si>
  <si>
    <t>20000215</t>
  </si>
  <si>
    <t>PG NF 272 - 12/20 - PD 16.591.088-5 - DELIB. 51/2020 - CEDCA-PR - TCTF Nº 002/2020 - PROGRAMA LEITE DAS CRIANÇAS (PLC). PROT. 16.857.885-7.</t>
  </si>
  <si>
    <t>ELIZANDRA LINK MOROSINI</t>
  </si>
  <si>
    <t>PG NF 721170/183/185/186/197/201/203//207/208/214/220 - 12/2020 - PD 16.531.638-0 - DELIB. 51/2020 - CEDCA-PR - TCTF Nº 002/2020 - PROGRAMA LEITE DAS CRIANÇAS (PLC). PROT. 16.857.885-7.</t>
  </si>
  <si>
    <t>20000403</t>
  </si>
  <si>
    <t>PG NF 431 - 17ª MEDIÇÃO  - PD 17.296.529-6 - PI 16.996.949-3 - TERMO ADITIVO ao  Contrato nº 0729/2018-PRED – Conclusão do Centro de Socioeducação - CENSE de Piraquara. TCTF nº 011/2020. MCO 20000031</t>
  </si>
  <si>
    <t>CONSTRUTORA EXITO LTDA</t>
  </si>
  <si>
    <t>PIRAQUARA . PREFEITURA MUNICIP</t>
  </si>
  <si>
    <t>COORDENACAO DO TESOURO ESTADUA</t>
  </si>
  <si>
    <t>PG NF 433 - 18ª MEDIÇÃO - PD 17.306.695-3 - PI 16.996.949-3 - TERMO ADITIVO ao  Contrato nº 0729/2018-PRED – Conclusão do Centro de Socioeducação - CENSE de Piraquara. TCTF nº 011/2020. MCO 20000031</t>
  </si>
  <si>
    <t>PG NF 435 - 19ª MEDIÇÃO - PD 17.344.700-0 - PI 16.996.949-3 - TERMO ADITIVO ao  Contrato nº 0729/2018-PRED – Conclusão do Centro de Socioeducação - CENSE de Piraquara. TCTF nº 011/2020. MCO 20000031</t>
  </si>
  <si>
    <t>PG NF 436 - 20ª MEDIÇÃO - PD 17.344.716-7 - PI 16.996.949-3 - TERMO ADITIVO ao  Contrato nº 0729/2018-PRED – Conclusão do Centro de Socioeducação - CENSE de Piraquara. TCTF nº 011/2020. MCO 20000031</t>
  </si>
  <si>
    <t>20000194</t>
  </si>
  <si>
    <t>PG NF 434 - REAJUSTE 14ª A 18ª MED - PD 17.338.376-2 - 2º PERÍODO DE REAJUSTE DO CONTRATO - Reajustamento de Preços ao Contrato nº 0729/2018-PRED – Conclusão do Centro de Socioeducação - CENSE de Piraquara. TCTF nº 011/2020 - 16.518.836-5, MCO 20000026.</t>
  </si>
  <si>
    <t>20000256</t>
  </si>
  <si>
    <t>PGTO NF 482 - 1º PERÍODO DE REAJUSTE DO CONTRATO - Contrato nº 2705/2018-PRED – Execução da obra de construção doConselho Tutelar de Mandirituba - TCTF 11/2020 - 16.676.670-2, CP 0114/2018 GMS - MCO 20000028.</t>
  </si>
  <si>
    <t>CONSTRUTORA MESSINA LTDA</t>
  </si>
  <si>
    <t>MANDIRITUBA . PREFEITURA MUNIC</t>
  </si>
  <si>
    <t>20000197</t>
  </si>
  <si>
    <t>PG NF 2674 - 12/20 - PD 16.443.391-9 - DELIB. 51/2020 - CEDCA-PR - TCTF Nº 002/2020 - PROGRAMA LEITE DAS CRIANÇAS (PLC). PROT. 16.857.885-7.</t>
  </si>
  <si>
    <t>APROLEITE DE BARBOSA FERRAZ LT</t>
  </si>
  <si>
    <t>Órgão/ Unidade</t>
  </si>
  <si>
    <t>Data de Pagamento</t>
  </si>
  <si>
    <t>21000007</t>
  </si>
  <si>
    <t>Pagto Bolsa Agente de Cidadania - atender mês janeiro/2021 conforme Despacho 156/2021 - DAS/SEJUF – Centros da Juventude. Prot. 17.331.450-7.</t>
  </si>
  <si>
    <t>20000227</t>
  </si>
  <si>
    <t>PG NF 42232/233/235/236/260 - 12/2020 - PE 16.450.907-9 - DELIB. 51/2020 - CEDCA-PR - TCTF Nº 002/2020 - PROGRAMA LEITE DAS CRIANÇAS (PLC). PROT. 16.857.885-7.</t>
  </si>
  <si>
    <t>AVANTE COOPERATIVA DE COMERCIO</t>
  </si>
  <si>
    <t>PG NF 443 - REAJUSTE 19ª A 22ª MEDIÇÃO - PD 17.399.529-6 - 2º PERÍODO DE REAJUSTE DO CONTRATO - Reajustamento de Preços ao Contrato nº 0729/2018-PRED – Conclusão do Centro de Socioeducação - CENSE de Piraquara. TCTF nº 011/2020 - 16.518.836-5, MCO 20000026.</t>
  </si>
  <si>
    <t>20000007</t>
  </si>
  <si>
    <t>PG POR INDENIZAÇÃO PARTE NF 314 - 4ª MEDIÇÃO (ÚLTIMA) - Execução de reparos gerais via ATA-PE-SRP (Pregão Eletrônico nº 1474/2018-PRED) no Centro de Socioeducação São Francisco - Termo de Cooperação nº 011/2020 - 15.834.558-7, MCO 20000012.</t>
  </si>
  <si>
    <t>21000020</t>
  </si>
  <si>
    <t>PG POR INDENIZAÇÃO PARTE NF 314 - 4ª MEDIÇÃO (ÚLTIMA) - Complemento a MCO 20000012 - Execução de reparos gerais via ATA-SRP (Pregão Eletrônico nº 1474/2018-PRED) no Centro de Socioeducação São Francisco - Termo de Cooperação nº 019/2021. - PI.15.834.558-7 - MCO 21000011.</t>
  </si>
  <si>
    <t>PG NF 444 - 22ª MEDIÇÃO - PD 17.385.914-7 - PI 16.996.949-3 - TERMO ADITIVO ao  Contrato nº 0729/2018-PRED – Conclusão do Centro de Socioeducação - CENSE de Piraquara. TCTF nº 011/2020. MCO 20000031</t>
  </si>
  <si>
    <t>PG NF 445 - 21ª MEDIÇÃO - PD 17.385,904-0 - PI 16.996.949-3 - TERMO ADITIVO ao  Contrato nº 0729/2018-PRED – Conclusão do Centro de Socioeducação - CENSE de Piraquara. TCTF nº 011/2020. MCO 20000031</t>
  </si>
  <si>
    <t>21000017</t>
  </si>
  <si>
    <t>0000000131</t>
  </si>
  <si>
    <t>PGTO CONF. INFORMAÇÃO N. 003/2021 - GESTÃO DE FUNDOS (Fls. 117 e 118) - Repasse referente a deliberação 109/2017 CEDCA/PR -  Implantação e Fortalecimento de Ações/Estratégias de Prevenção ao Uso, Abuso e Transição à Dependência de Álcool e Outras Drogas - Protocolo: 16.669.121-4</t>
  </si>
  <si>
    <t>FMDCA . RIO NEGRO</t>
  </si>
  <si>
    <t>PGTO FEV/21 - Programa Bolsa Agente de Cidadania – Centros da Juventude. Prot. 17.331.450-7.</t>
  </si>
  <si>
    <t>21000018</t>
  </si>
  <si>
    <t xml:space="preserve">PGTO CONF. INFORMAÇÃO N. 005/2021 DA CGF/GOFS/SEJUF (FLS 965) - Repasse referente a deliberação nº 089/2019 - CEDCA/PR - Incentivo Atenção à Criança e Adolescente.  - Protocolo: 16.222.740-8 </t>
  </si>
  <si>
    <t>FMDCA . CANDOI</t>
  </si>
  <si>
    <t>ABRIL</t>
  </si>
  <si>
    <t>20000246</t>
  </si>
  <si>
    <t>PG NF 44 - 1ª MEDIÇÃO - PD 17.448.226-8 - DESP. COM SERVIÇOS DE REPAROS NO CENSE CASCAVEL II. TCTF 001/2020. PROT. 15.856.075-5, PE 0641/2020 - MCO 20000021.</t>
  </si>
  <si>
    <t>MKDOIS SERVS.DE ENGENHARIA DE</t>
  </si>
  <si>
    <t>CASCAVEL . PREFEITURA MUNICIPA</t>
  </si>
  <si>
    <t>PG NF 446 - 23 MEDIÇÃO - PD 17.470.086-9 - PI 16.996.949-3 - TERMO ADITIVO ao  Contrato nº 0729/2018-PRED – Conclusão do Centro de Socioeducação - CENSE de Piraquara. TCTF nº 011/2020. MCO 20000031</t>
  </si>
  <si>
    <t>21000026</t>
  </si>
  <si>
    <t>PG PARCIAL NF 354 - 10ª MEDIÇÃO (ULTIMA) - PD 17.384.928-1 - C.A. nº 2691/2019/PRED - Execução de serviços de engenharia comuns no Centro de Socioeducação de Londrina I. Pregão Eletrônico n°1466/2018 - PRED. Deliberação: 111/2014/CEDCA/PR. TCTF Nº 009/2021. 15.745.725-0. Reempenho do Empenho nº 19000362/5760 - MCO 21000016.</t>
  </si>
  <si>
    <t>KARKLIN PROJETOS ESTRUTURAIS E</t>
  </si>
  <si>
    <t>LONDRINA . PREFEITURA MUNICIPA</t>
  </si>
  <si>
    <t>20000191</t>
  </si>
  <si>
    <t>PG PARCIAL NF 354 - 10ª MEDIÇÃO (ULTIMA) - PD 17.384.928-1 - 1º TERMO ADITIVO -C.A. nº 2691/2019/PRED - Execução de serviços de engenharia comuns no Centro de Socioeducação de Londrina. Pregão Eletrônico n° 1466/2018-PRED - 16.695.298-0 - MCO 200000024.</t>
  </si>
  <si>
    <t>21000027</t>
  </si>
  <si>
    <t>PG PARTE NF 353 - 8ª (ULTIMA) MEDIÇÃO - C.A. nº 0031/2020/PRED - Execução de serviços de engenharia comuns no Centro de Socioeducação de Londrina II. Pregão Eletrônico n°1466/2018 - PRED.Deliberação: 111/2014/CEDCA/PR. TCTF Nº 009/2021. 16.163.507-3. Reempenho do Empenho nº 19000665/5760 - PI. 16.163.507-3 - MCO 21000017.</t>
  </si>
  <si>
    <t>20000258</t>
  </si>
  <si>
    <t>PG PARTE NF 353 - 8ª (ULTIMA) MEDIÇÃO - 1º TERMO ADITIVO - TCTF Nº 11/2020. C.A. nº 0031/2020/PRED - Execução de serviços de engenharia comuns no Centro de Socioeducação de Londrina II. Pregão Eletrônico n° 1466/2018-PRED. Prot. 16.695.002-3, CA 0031/2020 - MCO 20000029.</t>
  </si>
  <si>
    <t>20000193</t>
  </si>
  <si>
    <t>PG NF 70 - 1ª ETAPA - PD 17.348.422-4 - TCTF Nº 11/2020. Contratação de empresa para elaboração de laudo técnico de obra, necessário para a conclusão do Centro da Juventude de Prudentópolis – PR. Prot.16.376.904-2. - CP 0030/2020 - MCO 20000025.</t>
  </si>
  <si>
    <t>BARROS ENGENHARIA EIRELI</t>
  </si>
  <si>
    <t>INSS INSTITUTO NACIONAL DO SEG</t>
  </si>
  <si>
    <t>21000028</t>
  </si>
  <si>
    <t>PG NF 356 - 5ª MEDIÇÃO - PD 17.390.205-0 - C.A. nº 0063/2020/PRED - Execução de serviços de engenharia comuns no Centro de Socioeducação de Maringá. Pregão Eletrônico n°1466/2018 - PRED. Deliberação:111/2014/CEDCA/PR. TCTF nº 009/2021. 15.126.841-2. Reempenho do Empenho nº 19000664/5760</t>
  </si>
  <si>
    <t>MARINGA . PREFEITURA MUNICIPAL</t>
  </si>
  <si>
    <t>20000261</t>
  </si>
  <si>
    <t>PG NF 26 - 1ª MED - PD 17.510.904-8 - Contratação de empresa especializada para execução de reparos gerais no Centro de Socioeducação de Cascavel I. PE 0827/2020 - 16.258.383-2 - TCTF 11/2020</t>
  </si>
  <si>
    <t>MATERPOL CONSTRUCAO CIVIL E CO</t>
  </si>
  <si>
    <t>PAGTO REF. MARÇO/21 - Despacho 459/2021- DAS/SEJUF - Programa Bolsa Agente de Cidadania – Centros da Juventude. Prot. 17.331.450-7.</t>
  </si>
  <si>
    <t>21000038</t>
  </si>
  <si>
    <t>Pgto cfe Despacho SEJUF fl. 303 de 27-04-2021 / anexo fl. 3 atender  Programa Cartão Futuro Emergencial - Lei nº 20.328/2020.   -  Prot. 17.291.974-0.</t>
  </si>
  <si>
    <t>SELETTRA</t>
  </si>
  <si>
    <t>21000041</t>
  </si>
  <si>
    <t>Pgto cfe Despacho SEJUF fl. 303 de 27-04-2021 / anexo fl. 3 atender  Programa Cartão Futuro Emergencial - Lei nº 20.328/2020. Prot. 17.291.974-0.</t>
  </si>
  <si>
    <t>CONSORCIO UNICOOB</t>
  </si>
  <si>
    <t>21000040</t>
  </si>
  <si>
    <t>Pgto cfe Despacho SEJUF fl. 303 de 27-04-2021 / anexo fl. 3 atender Programa Cartão Futuro Emergencial - Lei nº 20.328/2020. Prot. 17.291.974-0.</t>
  </si>
  <si>
    <t>SICOOB CENTRAL DAS COOPERATIVA</t>
  </si>
  <si>
    <t>21000042</t>
  </si>
  <si>
    <t>UNIVERSIDADE LIVRE PARA A EFIC</t>
  </si>
  <si>
    <t>21000039</t>
  </si>
  <si>
    <t xml:space="preserve">Pgto cfe Despacho SEJUF fl. 303 de 27-04-2021 / anexo fl. 3 atender  Programa Cartão Futuro Emergencial - Lei nº 20.328/2020. Prot. 17.291.974-0. </t>
  </si>
  <si>
    <t>DEPOSITO VOLPATO</t>
  </si>
  <si>
    <t>21000044</t>
  </si>
  <si>
    <t>Pgto cfe Despacho SEJUF fl. 303 de 27-04-2021 / anexo fl.3 atender  Programa Cartão Futuro Emergencial - Lei nº 20.328/2020. . Prot. 17.291.974-0.</t>
  </si>
  <si>
    <t>ASSOCIACAO A PROTECAO A MATERN</t>
  </si>
  <si>
    <t>21000050</t>
  </si>
  <si>
    <t xml:space="preserve">PAGTO REF. ABRIL /21 ATENDER  Despacho 490/2021- DAS/SEJUF - Programa Bolsa Agente de Cidadania – Centros da Juventude. Prot. 17.331.450-7. </t>
  </si>
  <si>
    <t>RESUMO CONTA TAC conta 11524-X</t>
  </si>
  <si>
    <t>RESUMO CONTA 131 - conta 6075-5</t>
  </si>
  <si>
    <t>Fonte 150 - órgãos 04966 e 05760</t>
  </si>
  <si>
    <t>Fonte 131</t>
  </si>
  <si>
    <t>Consulta extrato:</t>
  </si>
  <si>
    <t>Fecop = fonte 102 do Tesouro / no extrato Governo</t>
  </si>
  <si>
    <t>Taxas = Fonte 102 do Tesouro</t>
  </si>
  <si>
    <t>Devoluções = transferências recebida (municípios)</t>
  </si>
  <si>
    <t>Devoluções = transferências recebida (saúde e segurança pública)</t>
  </si>
  <si>
    <t>SALDO EM 31/12/2020</t>
  </si>
  <si>
    <t>RECEITAS JAN/2021</t>
  </si>
  <si>
    <t>Recurso utilizado Fia Livre 2021</t>
  </si>
  <si>
    <t>Taxas</t>
  </si>
  <si>
    <t>Transferências Recebidas</t>
  </si>
  <si>
    <t>Rendimento</t>
  </si>
  <si>
    <t>ESTORNOS PAGAMENTOS</t>
  </si>
  <si>
    <t>PGTOS JANEIRO/2021</t>
  </si>
  <si>
    <t>SALDO EM 31/01/2021</t>
  </si>
  <si>
    <t>RECEITAS FEV/2021</t>
  </si>
  <si>
    <t>Recebimento PIX 09-02(Devolução em 24/03)</t>
  </si>
  <si>
    <t>PGTOS FEVEREIRO/2021</t>
  </si>
  <si>
    <t>SALDO EM 28/02/2021</t>
  </si>
  <si>
    <t>RECEITAS MAR/2021</t>
  </si>
  <si>
    <t>PGTOS MARÇO/2021</t>
  </si>
  <si>
    <t>Devolução PIX recebido em 09/02</t>
  </si>
  <si>
    <t>SALDO EM 31/03/2021</t>
  </si>
  <si>
    <t>RECEITAS ABR/2021</t>
  </si>
  <si>
    <t>RECEITAS ABRI/2021</t>
  </si>
  <si>
    <t>***</t>
  </si>
  <si>
    <t>SALDO EM 30/04/2021</t>
  </si>
  <si>
    <t>O registro dos ingressos de recursos na conta 6.075-5, é feito na rubrica 1990.9911, esta rubrica distribui 70% na fonte 131 e 30% para a fonte 101 automaticamente, conforme anexo.</t>
  </si>
  <si>
    <t>Por este motivo, é necessário que seja feito a transferência dos 30% devidos para a conta bancária de fonte 101 (11.520-7).</t>
  </si>
  <si>
    <t>Novo Siaf</t>
  </si>
  <si>
    <t>Extrato</t>
  </si>
  <si>
    <t>Sugestão: Conselho faça um Ofício direcionado à SEFA, com embasamento legal sobre o recolhimento da DREM em conta FIA</t>
  </si>
  <si>
    <t>Referem-se ao PIX questionado SEFA</t>
  </si>
  <si>
    <t>Conforme histórico: "Trata-se de PIX recebido em 03/02 - R$ 363,52 e devolvido em 06/04 conforme abaixo.</t>
  </si>
  <si>
    <t>O valor de R$ 3,59 ref. taxa de cobrança de PIX cobrado dia 06/04 e que foi devolvido pelo Banco dia 09/04."</t>
  </si>
  <si>
    <t>RECEITAS MAIO/2021</t>
  </si>
  <si>
    <t>SALDO EM 31/05/2021</t>
  </si>
  <si>
    <t>Empenho</t>
  </si>
  <si>
    <t>Valor Total</t>
  </si>
  <si>
    <t>Data de Criação</t>
  </si>
  <si>
    <t>Detalhamento Histórico</t>
  </si>
  <si>
    <t>Contrato Administrativo nº 064/2020 - Contratação de empresa especializada para prestação deserviços, não contínuos para a execução do Projeto Karatê nas Unidades Socioeducativas. 15.794.014-7</t>
  </si>
  <si>
    <t>Contrato Administrativo nº 062/2020 - Para execução integral do Programa Estadual de Aprendizagem.Deliberação 06/2019/CEDCA/PR. 17.151.018-5</t>
  </si>
  <si>
    <t>Contrato Administrativo nº 061/2020 - Execução integral do Programa Estadual de Aprendizagem. 17.151.995-0</t>
  </si>
  <si>
    <t>Contrato Administrativo nº 060/2020 - Execução integral do Programa Estadual de Aprendizagem. 17.151.897-0</t>
  </si>
  <si>
    <t>Programa Bolsa Agente de Cidadania – Centros da Juventude. Prot. 17.331.450-7.</t>
  </si>
  <si>
    <t>1º TERMO ADITIVO - C.A. nº 341/2020/PRED - Execução de serviços de engenharia comuns na Casa de Semiliberdade Masculina de Curitiba. Pregão Eletrônico n°1474/2018 - PRED. TCTF nº 009/2021. 16.850.631-7 - MCO  21000004.</t>
  </si>
  <si>
    <t>Contratação de Projetos Arquitetônico e Complementares Executivos de Implantação do Projeto Padrão do Conselho Tutelar de Prudentópolis. Concorrência Pública nº 046/2020. Deliberação nº 107/2017. 16.130.856-0 - MCO 21000001.</t>
  </si>
  <si>
    <t>Contratação de Projetos Arquitetônico e Complementares Executivos de Implantação do Projeto Padrão do Conselho Tutelar de Campo Mourão/PR. Concorrência Pública nº 043/2020. Deliberação nº 107/2017. 16.213.754-9 - MCO 21000002.</t>
  </si>
  <si>
    <t>Contratação de Projetos Arquitetônico e Complementares Executivos de Implantação do Projeto Padrão do Conselho Tutelar de Fazenda Rio Grande. Concorrência Pública nº 042/2020. deliberação nº 107/2017. 16.213.951-7 - MCO 21000003.</t>
  </si>
  <si>
    <t>1º TERMO ADITIVO - Contrato  nº 2198/2020/PRED – Elaboração de laudo Técnico e Projetos Executivos para retomada da obra de construção do Centro da Juventude de Prudentópolis. Delib. CEDCA: 004/2009, 009/2009, 002/2010, 01/2011, 35/11 e 111/12. TCTF nº 009/2021. 17.257.658-3 - MCO 21000005.</t>
  </si>
  <si>
    <t>Contratação de Projetos Arquitetônico e Complementares Executivos de Implantação do Projeto Padrão do Conselho Tutelar de Maringá/PR. Concorrência Pública nº 044/2020. Deliberação nº 107/2017. PI.16.213.839-1 - MCO 21000007 complemetar da  MCO 21000009.</t>
  </si>
  <si>
    <t>Contratação de Projetos Arquitetônico e Complementares Executivos de Implantação do Projeto Padrão do Conselho Tutelar de Maringá/PR. Concorrência Pública nº 044/2020. Deliberação nº 107/2017. PI. 16.213.839-1 - MCO 21000007 + MCO 21000009 COMPLEMENTAR.</t>
  </si>
  <si>
    <t>1º TERMO ADITIVO - Contrato nº 1705/2020/PRED – Elaboração de laudo Técnico e Projetos Executivos para retomada da obra de construção do Centro da Juventude de Paranaguá. Delib. CEDCA: 004/2009, 009/2009, 002/2010, 01/2011, 35/11 e 111/12. TCTF nº 009/2021. 17.146.402-1 - MCO 21000006.</t>
  </si>
  <si>
    <t>Contratação de Projetos Arquitetônico e Complementares Executivos de Implantação do Projeto Padrão do Conselho Tutelar de São Mateus do Sul/PR. Concorrência Pública nº 082/2020. Deliberação nº 107/2017. 16.479.405-9 - MCO 21000008.</t>
  </si>
  <si>
    <t xml:space="preserve"> Repasse referente a deliberação 109/2017 CEDCA/PR -  Implantação e Fortalecimento de Ações/Estratégias de Prevenção ao Uso, Abuso e Transição à Dependência de Álcool e Outras Drogas - Protocolo: 16.669.121-4</t>
  </si>
  <si>
    <t xml:space="preserve">Repasse referente a deliberação nº 089/2019 - CEDCA/PR - Incentivo Atenção à Criança e Adolescente.  - Protocolo: 16.222.740-8 </t>
  </si>
  <si>
    <t>Construção da Casa de Semiliberdade Feminina de Curitiba - CP nº 0086/2020. TCTF 009/2021, PI.15.794.451-7 - MCO 21000010.</t>
  </si>
  <si>
    <t>Complemento a MCO 20000012 - Execução de reparos gerais via ATA-SRP (Pregão Eletrônico nº 1474/2018-PRED) no Centro de Socioeducação São Francisco - Termo de Cooperação nº 019/2021. - PI.15.834.558-7 - MCO 21000011.</t>
  </si>
  <si>
    <t>1º TERMO ADITIVO - Deliberação nº 111/2014 - CEDCA/PR. Contrato Administratvo nº  0063/2020/PRED   -  Execução   de  serviços   de  engenharia   comuns  no Centro   de   Socioeducação   de   Maringá.   Pregão   Eletrônico   n°1466/2018   -PRED. Deliberação nº 111/2014 - CEDCA/PR, PI. 17.131.329-5 - MCO 21000012.</t>
  </si>
  <si>
    <t>Contratação de Projetos Arquitetônico e Complementares Executivos de Implantação do Projeto Padrão do Conselho Tutelar de Fazenda Guarapuava. Concorrência Pública nº 057/2020. deliberação nº 107/2017. 16.479.387-7 - MCO 21000013.</t>
  </si>
  <si>
    <t>Contrato Administrativo nº 016/2021 - Aquisição de 204 computadores para as Unidades Socioeducativas. Projeto “Inovar para Educar”. Deliberação nº048/2020-CEDCA/PR. 17.149.145-2</t>
  </si>
  <si>
    <t>1º TERMO ADITIVO ao C.A. nº 2621/2019/PRED - Execução de serviços de engenharia comuns no Centro de Socioeducação de Fazenda Rio Grande. Pregão Eletrônico n°1474/2018 - PRED. Deliberação: 111/2014/CEDCA/PR. TCTF nº 009/2021. PI.16.815.281-7 MCO 21000014.</t>
  </si>
  <si>
    <t>C.A. nº 2691/2019/PRED - Execução de serviços de engenharia comuns no Centro de Socioeducação de Londrina I. Pregão Eletrônico n°1466/2018 - PRED. Deliberação: 111/2014/CEDCA/PR. TCTF Nº 009/2021. 15.745.725-0. Reempenho do Empenho nº 19000362/5760 - MCO 21000016.</t>
  </si>
  <si>
    <t>C.A. nº 0031/2020/PRED - Execução de serviços de engenharia comuns no Centro de Socioeducação de Londrina II. Pregão Eletrônico n°1466/2018 - PRED.Deliberação: 111/2014/CEDCA/PR. TCTF Nº 009/2021. 16.163.507-3. Reempenho do Empenho nº 19000665/5760 - PI. 16.163.507-3 - MCO 21000017.</t>
  </si>
  <si>
    <t>C.A. nº 0063/2020/PRED - Execução de serviços de engenharia comuns no Centro de Socioeducação de Maringá. Pregão Eletrônico n°1466/2018 - PRED. Deliberação:111/2014/CEDCA/PR. TCTF nº 009/2021. 15.126.841-2. Reempenho do Empenho nº 19000664/5760</t>
  </si>
  <si>
    <t>Contratação de Projetos Arquitetônico e Complementares Executivos de Implantação do Projeto Padrão do Conselho Tutelar de Cornélio Procópio. Concorrência Pública nº 059/2020. deliberação nº 107/2017. 16.528.582-4 - MCO 21000018.</t>
  </si>
  <si>
    <t>Contrato Administrativo nº 021/2021 - Aquisição de 13 notebooks para as Unidades Socioeducativas. Projeto “Inovar para Educar”. Deliberação nº048/2020-CEDCA/PR. 17.455.784-5</t>
  </si>
  <si>
    <t>Contratação de Projetos Arquitetônico e Complementares Executivos de Implantação do Projeto Padrão do Conselho Tutelar de Rolândia. Concorrência Pública nº 058/2020. deliberação nº 107/2017, PI. 16.544.439-6 - MCO 21000019.</t>
  </si>
  <si>
    <t>TCTF nº 009/2021 - Deliberações 77/2012, 83/2013 e 111/2014 – CEDCA/PR – Contratação de elementos técnicos e projetos complementares executivos para ampliação, reforma e reparos no CENSE Foz do Iguaçu. Prot. 16.820.198-2 - MCO 21000021.</t>
  </si>
  <si>
    <t>Deliberação 081/2016 - CEDCA/PR - Fortalecimento de Programas de Qualificação Profissional, prot. 14.854.295-3.</t>
  </si>
  <si>
    <t>Deliberação nº 052/2016 - CEDCA/PR - Fortalecimento de Programas de Aprendizagem para Adolescentes, prot. 15.341.589-7.</t>
  </si>
  <si>
    <t xml:space="preserve"> Deliberação 052/2016 - CEDCA/PR - Fortalecimento de Programas de Aprendizagem para Adolescentes, prot.14.852.305-3.</t>
  </si>
  <si>
    <t>Deliberação nº 003/2017. Edital de Chamamento nº 006/17 – CEDCA/PR – Projeto Empodere-se. CUSTEIO - 16.966.240-1. TERMO DE FOMENTO 008/2021.</t>
  </si>
  <si>
    <t>Deliberação nº 003/2017. Edital de Chamamento nº 006/17 – CEDCA/PR – Projeto Empodere-se. INVESTIMENTO - 16.966.240-1. TERMO DE FOMENTO 008/2021.</t>
  </si>
  <si>
    <t>Programa Cartão Futuro Emergencial - Lei nº 20.328/2020. Prot. 17.291.974-0.</t>
  </si>
  <si>
    <t>TCTF nº 009/2021 - 1º TERMO ADITIVO de serviços e prazo para o Contrato nº 2716/2020 – PRED – Execução de reparos no CENSE I -  Cascavel I. Deliberação 111/2014 - CEDCA/PR. Prot. 17.430.726-1 - MCO 21000023.</t>
  </si>
  <si>
    <t>TCTF 009/2021 - 3º PERÍODO DE Reajuste ao contrato administrativo nº 729/2018 - Conclusão da construção do Centro de Socioeducação - CENSE Piraquara. PI. 17.340.144-2 - MCO 21000022.</t>
  </si>
  <si>
    <t>Edital de Chamamento nº 004/17 – CEDCA/PR – Termo de Fomento 14/2021. Projeto Fomentando Planos, Realizando Sonhos. Investimento. 17.349.799-7</t>
  </si>
  <si>
    <t>3º Termo Aditivo - TCTF nº 009/2021. Aditivo   de  serviços   e  prazo   para  o  Contrato   nº   372/2020   –  Pred   –Ampliação e Instalação do Sistema de Prevenção de Incêndio no CENSE Curitiba. Deliberação 111/2014 - CEDCA. Prot. 16.476.201-7 - MCO 21000024.</t>
  </si>
  <si>
    <t>saldo FIA LIVRE 2021.2</t>
  </si>
  <si>
    <t>Deliberação 052/2016 CEDCA/PR - Programa de Aprendizagem. Protocolo. 14.691.129-3</t>
  </si>
  <si>
    <t>TCTF nº 009/2021 - Contratação de Sondagem Geológica SPT para a construção do Novo CENSE Pato Branco. Deliberação: 111/2014 – CEDCA/PR. PE 0193/2021 - GMS. 17.043.789-6 - MCO 21000027.</t>
  </si>
  <si>
    <t>Contrato Administrativo nº 027/2020 - Prestação de serviços, não contínuos, na área de desenvolvimento de equipes e de gestão de pessoas a fim de realizar intervenções grupais destinadas a servidores que atuam no sistema socioeducação nos municípios de Londrina, Cascavel, Curitiba, Fazenda Rio Grande, São José dos Pinhais e Piraquara com fornecimento do local para atender a demanda da SEJUF/PR. PROJETO FORTALECENDO EQUIPES - 17.600.525-4</t>
  </si>
  <si>
    <t>TCTF nº 009/2021.C.A. nº 3201/2019/PRED - Execução de serviços de engenharia comuns na Casa de Semiliberdade Feminina de Curitiba. Pregão Eletrônico n°1474/2018 - PRED. Reempenho do Empenho nº 19000661/5760. 15.757.529-5</t>
  </si>
  <si>
    <t>DELIB. Nº 107/2017 - CEDCA - PROGRAMA DE APOIO E FORTALECIMENTO DA ATUAÇÃO DOS CONSELHOS TUTELARES. PROT. 15.278.411-2.</t>
  </si>
  <si>
    <t>DELIB. Nº 107/2017 - CEDCA - PROGRAMA DE APOIO E FORTALECIMENTO DA ATUAÇÃO DOS CONSELHOS TUTELARES. PROT. 15.301.572-4.</t>
  </si>
  <si>
    <t>TCTF nº 009/2021  - Contratação de Projetos Arquitetônico e Complementares Executivos de Implantação do Projeto Padrão do Conselho Tutelar de Campo Largo. Concorrência Pública nº 023/2021. deliberação nº 107/2017. 17.463.897-7 - MCO 21000025.</t>
  </si>
  <si>
    <t>TCTF nº 009/2021 - Aditivo de serviços e prazo para o Contrato nº 338/2020/PRED – Reforma no CENSE São José dos Pinhais – Deliberação 43/2019 e 45/2019 – CEDCA/PR.17.559.038-2 - MCO 21000006.</t>
  </si>
  <si>
    <t>Empenho Junho 2021</t>
  </si>
  <si>
    <r>
      <t xml:space="preserve">DELIB. Nº 107/2017 - CEDCA - PROGRAMA DE APOIO E FORTALECIMENTO DA ATUAÇÃO DOS CONSELHOS TUTELARES. PROT. 15.119.841-4. </t>
    </r>
    <r>
      <rPr>
        <sz val="11"/>
        <color rgb="FFFF0000"/>
        <rFont val="Calibri"/>
        <family val="2"/>
      </rPr>
      <t>Município Céu Azul</t>
    </r>
  </si>
  <si>
    <t>PG NF 55 - 3ª MED - PD 17.691.102-6 - DESP. COM SERVIÇOS DE REPAROS NO CENSE CASCAVEL II. TCTF 001/2020. PROT. 15.856.075-5, PE 0641/2020 - MCO 20000021.</t>
  </si>
  <si>
    <t>20000013</t>
  </si>
  <si>
    <t>PG NF 532 - 11ª MED - PD 17.706.405-0 - reforma no Cense São José dos Pinhais - CT 338/20.</t>
  </si>
  <si>
    <t>WHX CONSTRUCOES LTDA EPP</t>
  </si>
  <si>
    <t>SAO JOSE DOS PINHAIS . PREF. M</t>
  </si>
  <si>
    <t>PG NF 365 - 6ª MEDIÇÃO - PD 17.717.718-0 - C.A. nº 0063/2020/PRED - Execução de serviços de engenharia comuns no Centro de Socioeducação de Maringá. Pregão Eletrônico n°1466/2018 - PRED. Deliberação:111/2014/CEDCA/PR. TCTF nº 009/2021. 15.126.841-2. Reempenho do Empenho nº 19000664/5760</t>
  </si>
  <si>
    <t>PG NF 53 - 2ª MED - PD 17.690.865-3 - DESP. COM SERVIÇOS DE REPAROS NO CENSE CASCAVEL II. TCTF 001/2020. PROT. 15.856.075-5, PE 0641/2020 - MCO 20000021.</t>
  </si>
  <si>
    <t>PG NF  371 - 7ª MEDIÇÃO - PD 17.734.216-5 - C.A. nº 0063/2020/PRED - Execução de serviços de engenharia comuns no Centro de Socioeducação de Maringá. Pregão Eletrônico n°1466/2018 - PRED. Deliberação:111/2014/CEDCA/PR. TCTF nº 009/2021. 15.126.841-2. Reempenho do Empenho nº 19000664/5760</t>
  </si>
  <si>
    <t>21000053</t>
  </si>
  <si>
    <t>PG DEL. 052/2016 CEDCA/PR - INF 28/21 - CGF -  Programa de Aprendizagem. Protocolo. 14.691.129-3</t>
  </si>
  <si>
    <t>FMDCA . MARINGA</t>
  </si>
  <si>
    <t>21000052</t>
  </si>
  <si>
    <t>PG DELIB. Nº 107/2017 - CEDCA - IF 19/21 -CGF -  PROT. 15.119.841-4.</t>
  </si>
  <si>
    <t xml:space="preserve"> FMDCA.CEU AZUL</t>
  </si>
  <si>
    <t>21000055</t>
  </si>
  <si>
    <t>PG DELIB. Nº 107/2017 - CEDCA - IF 26/21 - CGF - PROT. 15.301.572-4.</t>
  </si>
  <si>
    <t xml:space="preserve"> FMDCA.JAPURA</t>
  </si>
  <si>
    <t>21000033</t>
  </si>
  <si>
    <t>PG Del nº 052/2016 - CEDCA/PR - IF 22/21 - CGF  -  prot. 15.341.589-7.</t>
  </si>
  <si>
    <t>FMDCA . TOLEDO</t>
  </si>
  <si>
    <t>Viabilização do Programa Cartão Futuro</t>
  </si>
  <si>
    <t>PG NF 34 - 2ª MEDIÇÃO - PD 17.636.672-9 - Reparos CENSE CVEL, PE 0827/2020 - 16.258.383-2 - TCTF 11/2020</t>
  </si>
  <si>
    <t>21000034</t>
  </si>
  <si>
    <t xml:space="preserve"> Deliberação 052/2016 - CEDCA/PR - Fortalecimento de Programas de Aprendizagem para Adolescentes, prot.14.852.305-3 - Pagto conforme Informação 017/2021 - Gestão de Fundos.</t>
  </si>
  <si>
    <t>21000032</t>
  </si>
  <si>
    <t>Deliberação 081/2016 - CEDCA/PR - Fortalecimento de Programas de Qualificação Profissional, prot. 14.854.295-3 - Pagto conforme Informação 018/2021 - Gestão de Fundos.</t>
  </si>
  <si>
    <t>21000035</t>
  </si>
  <si>
    <t>PAGTO PARCELA UNICA - TERMO DE FOMENTO 008/2021. Deliberação nº 003/2017. Edital de Chamamento nº 006/17 – CEDCA/PR – Projeto Empodere-se. CUSTEIO - 16.966.240-1.</t>
  </si>
  <si>
    <t>21000036</t>
  </si>
  <si>
    <t>PAGTO PARCELA UNICA -   TERMO DE FOMENTO 008/2021.  Deliberação nº 003/2017. Edital de Chamamento nº 006/17 – CEDCA/PR – Projeto Empodere-se. INVESTIMENTO - 16.966.240-1.</t>
  </si>
  <si>
    <t>21000043</t>
  </si>
  <si>
    <t>Pgto cfe Despacho SEJUF fl. 303 de 27-04-2021 / anexo fl. 3,  atender Programa Cartão Futuro Emergencial - Lei nº 20.328/2020. Prot. 17.291.974-0.</t>
  </si>
  <si>
    <t>Kits ações para fortalecimento dos Conselhos Tutelares</t>
  </si>
  <si>
    <t>Materiais em alusão aos 30 anos do CEDCA</t>
  </si>
  <si>
    <t>TOTAL LIQUIDADO ATÉ 2020</t>
  </si>
  <si>
    <t>30.000 ref. marçco - 30.525,93 questionado SEFA</t>
  </si>
  <si>
    <t>Estabelece os procedimentos de repasse de recursos, na modalidade Fundo a Fundo para "Ações para Crianças e Adolescentes que sofreram perdas parentais em virtude da Pandemia da SARS -COVID 19"</t>
  </si>
  <si>
    <t>4.1 - Universalizar o acesso e permanência na escola, promovendo os direitos de aprendizagem no percurso educacional, reduzindo a evasão escolar e abandono 4.2 - Ampliar programas, projetos e ações relacionados à cultura, esporte e lazer voltados para o atendimento de crianças, adolescentes e suas famílias.</t>
  </si>
  <si>
    <t>5.1 Fomentar a implantação, implementação e continuidade de Programas de Aprendizagem e de Qualificação Profissional, por meio de articulações, parcerias e confinanciamentos de municípios e entidades da sociedade civil organizada, ampliando a oferta de cursos, de vagas para Aprendizagem e para Qualificação Profissional 5.2 Ampliar e fortalecer o programa de aprendizagem do estado do Paraná em respeito a Lei estadual de Aprendizagem, diversificando parcerias para execução e ampliação das possibilidades de qualificação profissional contemplando os interesses dos adolescentese possibilidades de vagas em órgãos/empresas públicas e privadas.</t>
  </si>
  <si>
    <t>Objetivos</t>
  </si>
  <si>
    <t>Silvio Jardim - 2671</t>
  </si>
  <si>
    <t>DEPARTAMENTOS</t>
  </si>
  <si>
    <t xml:space="preserve">Responsável </t>
  </si>
  <si>
    <t>Depto.</t>
  </si>
  <si>
    <t>RECEITAS junho/2021</t>
  </si>
  <si>
    <t>PGTOS MAIO/2021</t>
  </si>
  <si>
    <t>PGTOS JUNHO/2021</t>
  </si>
  <si>
    <t>SALDO EM 30/06/2021</t>
  </si>
  <si>
    <t>Sugestão conselho: Que a solicitação foi feita pelo Gofs.</t>
  </si>
  <si>
    <t>FOI ENCAMINHADO PROTOCOLO 17.776.129-0 - EM 22/06 - ESTÁ NA PGE PARA EMBASAMENTO JURÍDICO PARA SOLICITARMOS A POSSIBILIDADE DE DEVOLUÇÃO.</t>
  </si>
  <si>
    <t>QUANDO DA ANÁLISE DAS TRANSFERÊNCIAS RECEBIDAS DIMNUIR O VALOR DO DREM RESGATADO EM MARÇO 30525,93</t>
  </si>
  <si>
    <t>Valor descontado do DREM 30525,93 até definição no protocolado</t>
  </si>
  <si>
    <t>TOTAL ENTRADAS  MÊS DE JUNHO</t>
  </si>
  <si>
    <t>desconto DREM 30%</t>
  </si>
  <si>
    <t>Pagamento mensal de Bolsa (R$ 306,00 em 2021 - 40 adolescente cada centro) aos adolescentes que participam dos Centros da Juventude. Lei Estadual 16021/2008. Ação continuada.</t>
  </si>
  <si>
    <t>&gt;Del. 017/2021</t>
  </si>
  <si>
    <t>R$180.000 em 16/07/2021</t>
  </si>
  <si>
    <t>DEJU - Departamento de Justiça</t>
  </si>
  <si>
    <t>&gt;038/2021</t>
  </si>
  <si>
    <t xml:space="preserve"> SAÚDE MENTAL - Fortalecimento de
Ações/estratégias intersetoriais</t>
  </si>
  <si>
    <t>OUTRAS SECRETARIAS</t>
  </si>
  <si>
    <t>DEDIF - Departamento de Promoção e Defesa dos Direitos Fundamentais e Cidadania - OUTRAS SECRETARIAS</t>
  </si>
  <si>
    <t>Empenho Julho 2021</t>
  </si>
  <si>
    <t>Empenho           Agosto 2021</t>
  </si>
  <si>
    <t>COVID 19 - Ações para Crianças e Adolescentes que sofreram impactos em virtude da Pandemia da SARS - COVID 19</t>
  </si>
  <si>
    <t>&gt;Del. 046/2021</t>
  </si>
  <si>
    <t>REEMPENHO DO EMPENHO 19000292/5760 PI. 15.863.369-8 - TCTF nº 009/2021.C.A. nº 1983/2019/PRED - Execução de serviços de engenharia comuns no Centro de Socioeducação de Curitiba. Pregão Eletrônico n°1474/2018 – PRED - MCO 21000031.</t>
  </si>
  <si>
    <t>Repasse referente a deliberação nº 084/2019 - CEDCA/PR - Incentivo CMDCA - prot.16.218.619-1.</t>
  </si>
  <si>
    <t>DELIBERAÇÃO Nº 081/2016-CEDCA - FORTALECIMENTO DE PROGRAMAS DE QUALIFICAÇÃO PROFISSIONAL.</t>
  </si>
  <si>
    <t>Repasse referente a deliberação 109/2017 CEDCA/PR -  Implantação e Fortalecimento de Ações/Estratégias de Prevenção ao Uso, Abuso e Transição à Dependência de Álcool e Outras Drogas.</t>
  </si>
  <si>
    <t>Delib. nº 081/2016 - CEDCA/PR - Fortalecimento de Programas de Qualificação Profissional.</t>
  </si>
  <si>
    <t>TCTF nº 009/2021.C.A. nº 2621/2019/PRED - Execução de serviços de engenharia comuns no Centro de Socioeducação de Fazenda Rio Grande. Pregão Eletrônico n°1474/2018 – PRED. Reempenho do Empenho nº 19000337/5760. 15.916.850-6 - MCO 21000034.</t>
  </si>
  <si>
    <t>Repasse referente a Delib. 089/2019/CEDCA - Incentivo Atenção à Criança e ao Adolescente.</t>
  </si>
  <si>
    <t xml:space="preserve"> Delib.081/2016 - CEDCA - Fortalecimento de Programas de Qualificação Profissional.</t>
  </si>
  <si>
    <t>Delib.109/2017 - CEDCA - implantação e fortalecimento de ações/estratégias de prevenção ao uso, abuso e transição à dependência de álcool e outras drogas, destinadas ás crianças, adolescentes e suas famílias.</t>
  </si>
  <si>
    <t>Contrato Administrativo n º 059/2020 - Contratação de empresa especializada para ministrar cursos de Qualificação Profissional Básica nas Unidades Socioeducativas do Estado do Paraná. CP nº 03/2020. Deliberações CEDCA nº 006/2019 e 003/2021. 17.511.520-0</t>
  </si>
  <si>
    <t>Contrato Administrativo nº 062/2020 - Para execução integral do Programa Estadual de Aprendizagem. Deliberações 06/2019 e 003/2021/CEDCA/PR. 17.511.447-5</t>
  </si>
  <si>
    <t xml:space="preserve"> Contrato Administrativo nº 064/2020 - Contratação de empresa especializada para prestação de serviços, não contínuos para a execução do Projeto Karatê nas Unidades Socioeducativas. Deliberação CEDCA nº102/2018. 17.511.420-3</t>
  </si>
  <si>
    <t>TCTF 009/2021 - Contratação  de  Projetos  Arquitetônico  e  Complementares  Executivos  de Implantação do Projeto Padrão do Conselho Tutelar de Cascavel. Prot. 16.745.671-5 -CP 0012/2021 GMS - MCO 21000029.</t>
  </si>
  <si>
    <t xml:space="preserve"> Edital de Chamamento nº 004/17 – CEDCA/PR – Projeto Rodar para a Vitória. Deliberação: 004/2017. Termo de Fomento nº 023/2021. 17.244.972-7</t>
  </si>
  <si>
    <t>TCTF 009/2021 - Contratação  de  Projetos  Arquitetônico  e  Complementares  Executivos  de Implantação do Projeto Padrão do Conselho Tutelar de Jaguariaiva. Prot. 16.745.755-0, CP 0016/2021 GMS - MCO. 21000030.</t>
  </si>
  <si>
    <t>TCTF nº 009/2021 - Contratação de Projetos Arquitetônico e Complementares Executivos de Implantação do Projeto Padrão do Conselho Tutelar de Imbituva. Concorrência Pública nº 019/2021. Deliberação nº 107/2017,  PI.16.479.435-0 - MCO 21000032.</t>
  </si>
  <si>
    <t>TCTF 009/2021 - REAJUSTES -  3º período do contrato, 1º ao 3º período do 5º e do 8º termo Aditivo -  do contrato administrativo nº 729/2018 - Conclusão da construção do Centro de Socioeducação - CENSE Piraquara. Del. 111/2014. Prot. 17.340.144-2 - MCO 21000033.</t>
  </si>
  <si>
    <t>20000011</t>
  </si>
  <si>
    <t>PG NF 400 - 5ª MED - PD 17.788.853-2 - PE 1474/2018-PRED  - SEMI MASC CTBA  - TC 011/2020 - 16.172.342-8. - MCO 20000018.</t>
  </si>
  <si>
    <t xml:space="preserve"> PREFEITURA MUNICIPAL DE CURIT</t>
  </si>
  <si>
    <t>PG PARTE NF 410 - 5ª MED (ULTIMA) - PD 17.788.861-3 - Pregão Eletrônico nº 1474/2018-PRED  - SEMI MASC CTBA  - TC 011/2020 - 16.172.342-8. - MCO 20000018.</t>
  </si>
  <si>
    <t>21000011</t>
  </si>
  <si>
    <t>PG PARTE NF 410 - 6ª MED (ULTIMA) - PD 17.788.861-3 - 1º TERMO ADITIVO - C.A. nº 341/2020/PRED - Execução de serviços de engenharia comuns na Casa de Semiliberdade Masculina de Curitiba. Pregão Eletrônico n°1474/2018 - PRED. TCTF nº 009/2021. 16.850.631-7 - MCO  21000004.</t>
  </si>
  <si>
    <t>21000070</t>
  </si>
  <si>
    <t>PG NF 407 - 10ª MED  - PD 17.768.187-3 - CENSE CTBA. REEMPENHO DO EMPENHO 19000292/5760</t>
  </si>
  <si>
    <t>PG NF 408 - 11ª MED  - PD 17.768.199-7 - CENSE CTBA. REEMPENHO DO EMPENHO 19000292/5760</t>
  </si>
  <si>
    <t>PG NF 459 - PD 17.793.790-8 - 2º PERÍODO DE REAJUSTE DO CONTRATO - Reajustamento de Preços ao Contrato nº 0729/2018-PRED – Conclusão do Centro de Socioeducação - CENSE de Piraquara. TCTF nº 011/2020 - 16.518.836-5, MCO 20000026.</t>
  </si>
  <si>
    <t>21000049</t>
  </si>
  <si>
    <t>PG PARCELA UNICA - Edital de Chamamento nº 004/17 – CEDCA/PR – Termo de Fomento 14/2021. Projeto Fomentando Planos, Realizando Sonhos. Investimento. 17.349.799-7</t>
  </si>
  <si>
    <t>CENTRO ASSISTENCIAL LAR SAO FR</t>
  </si>
  <si>
    <t>21000054</t>
  </si>
  <si>
    <t>PAGTO REF. DELIB. Nº 107/2017 - CEDCA - PROGRAMA DE APOIO E FORTALECIMENTO DA ATUAÇÃO DOS CONSELHOS TUTELARES. PROT. 15.278.411-2.</t>
  </si>
  <si>
    <t>FMDCA. VENTANIA</t>
  </si>
  <si>
    <t>Programa Bolsa Agente de Cidadania – Centros da Juventude. Prot. 17.331.450-7 - Pagto ref. Junho/2021 - conforme Despacho nº 749/2021 - DAS/SEJUF.</t>
  </si>
  <si>
    <t>PG PARTE NF 373 - 8ª MED  - PD 17.794.138-7 - C.A. nº 0063/2020/PRED - CENSE Maringá. PE 1466/2018 - PRED. Deliberação:111/2014/CEDCA/PR. TCTF nº 009/2021. 15.126.841-2. Reempenho do Empenho nº 19000664/5760</t>
  </si>
  <si>
    <t>21000021</t>
  </si>
  <si>
    <t>PG PARTE NF 373 - 8ª MED  - PD 17.794.138-7 - 1º TERMO ADITIVO - Deliberação nº 111/2014 - CEDCA/PR. Contrato Administratvo nº  0063/2020/PRED   -  Execução   de  serviços   de  engenharia   comuns  no Centro   de   Socioeducação   de   Maringá.   Pregão   Eletrônico   n°1466/2018   -PRED. Deliberação nº 111/2014 - CEDCA/PR, PI. 17.131.329-5 - MCO 21000012.</t>
  </si>
  <si>
    <t>21000066</t>
  </si>
  <si>
    <t>PG NF 387 - 1ª MD - PD  17.653.340-4.- TCTF 9/21.CA 3201/19/PRED - SEMI FEM CTBA. PE 1474/18 - PRED. Reempenho do Empenho nº 19000661/5760. 15.757.529-5</t>
  </si>
  <si>
    <t>PG NF 388 - 2ª MD - PD  17.653.344-7- TCTF 9/21.CA 3201/19/PRED - SEMI FEM CTBA. PE 1474/18 - PRED. Reempenho do Empenho nº 19000661/5760. 15.757.529-5</t>
  </si>
  <si>
    <t>PG NF 389 - 3ª MD - PD  17.653.349-8 TCTF 9/21.CA 3201/19/PRED - SEMI FEM CTBA. PE 1474/18 - PRED. Reempenho do Empenho nº 19000661/5760. 15.757.529-5</t>
  </si>
  <si>
    <t>PG NF 390 - 4ª MD (ULTIMA) - PD  17.658.395-9 TCTF 9/21.CA 3201/19/PRED - SEMI FEM CTBA. PE 1474/18 - PRED. Reempenho do Empenho nº 19000661/5760. 15.757.529-5</t>
  </si>
  <si>
    <t>21000072</t>
  </si>
  <si>
    <t>PG CFE IF 33/20-CGF - DEL 84/19 - CEDCA/PR - Incentivo CMDCA - prot.16.218.619-1.</t>
  </si>
  <si>
    <t>FMDCA. BARRA DO JACARE</t>
  </si>
  <si>
    <t>21000071</t>
  </si>
  <si>
    <t>FMDCA . SANTA LUCIA</t>
  </si>
  <si>
    <t>21000073</t>
  </si>
  <si>
    <t>21000081</t>
  </si>
  <si>
    <t>PG NF 402 - 6ª MED - PD 17.768.142-3 - TCTF nº 009/2021.C.A. nº 2621/2019/PRED - Execução de serviços de engenharia comuns no Centro de Socioeducação de Fazenda Rio Grande. Pregão Eletrônico n°1474/2018 – PRED. Reempenho do Empenho nº 19000337/5760. 15.916.850-6 - MCO 21000034.</t>
  </si>
  <si>
    <t>PG NF 403 - 7ª MEDIÇÃO - PD 17.769.922-5 - TCTF nº 009/2021.C.A. nº 2621/2019/PRED - Execução de serviços de engenharia comuns no Centro de Socioeducação de Fazenda Rio Grande. Pregão Eletrônico n°1474/2018 – PRED. Reempenho do Empenho nº 19000337/5760. 15.916.850-6 - MCO 21000034.</t>
  </si>
  <si>
    <t>PG NF  404 - 8ª MEDIÇÃO - PD 17.768.155-5 - TCTF nº 009/2021.C.A. nº 2621/2019/PRED - Execução de serviços de engenharia comuns no Centro de Socioeducação de Fazenda Rio Grande. Pregão Eletrônico n°1474/2018 – PRED. Reempenho do Empenho nº 19000337/5760. 15.916.850-6 - MCO 21000034.</t>
  </si>
  <si>
    <t>21000075</t>
  </si>
  <si>
    <t>PG CFE IF 37/21-CGF - DEL 81/16-CEDCA - FORTALECIMENTO DE PROGRAMAS DE QUALIFICAÇÃO PROFISSIONAL.- PROT14.857.620-3</t>
  </si>
  <si>
    <t>FMDCA . ORTIGUEIRA</t>
  </si>
  <si>
    <t>21000076</t>
  </si>
  <si>
    <t>PG CFE IF 36/21 - DEL 081/16-CEDCA - FORTALECIMENTO DE PROGRAMAS DE QUALIFICAÇÃO PROFISSIONAL.PROT 14.850.130-0</t>
  </si>
  <si>
    <t>FMDCA . ARAPOTI</t>
  </si>
  <si>
    <t>21000029</t>
  </si>
  <si>
    <t>PGTO NF 209669 Contrato Administrativo nº 021/2021 - Aquisição de 13 notebooks para as Unidades Socioeducativas. Projeto “Inovar para Educar”. Deliberação nº048/2020-CEDCA/PR. 17.455.784-5</t>
  </si>
  <si>
    <t>POSITIVO TECNOLOGIA S.A</t>
  </si>
  <si>
    <t>21000082</t>
  </si>
  <si>
    <t>PG CFE 39/21-CGF - Repasse Del 89/19/CEDCA - Atenção Criança e Adolescente. PD 16.222.740-8</t>
  </si>
  <si>
    <t>21000083</t>
  </si>
  <si>
    <t>FMDCA . CAMPO BONITO</t>
  </si>
  <si>
    <t>21000084</t>
  </si>
  <si>
    <t>FMDCA . CRUZEIRO DO SUL</t>
  </si>
  <si>
    <t>21000085</t>
  </si>
  <si>
    <t>21000086</t>
  </si>
  <si>
    <t>FMDCA . RESERVA</t>
  </si>
  <si>
    <t>21000088</t>
  </si>
  <si>
    <t>PGTO IF 04/2021 - CGF  -  Delib.081/2016 - CEDCA - Fortalecimento de Programas de Qualificação Profissional.</t>
  </si>
  <si>
    <t>FMDCA . PIRAQUARA</t>
  </si>
  <si>
    <t>21000079</t>
  </si>
  <si>
    <t>PGTO IF 041/2021 CGF - Delib. nº 081/2016 - CEDCA/PR - Fortalecimento de Programas de Qualificação Profissional.</t>
  </si>
  <si>
    <t>FMDCA . PIRAI DO SUL</t>
  </si>
  <si>
    <t>21000080</t>
  </si>
  <si>
    <t>PGTO IF 042/2021 CGF - Delib. nº 081/2016 - CEDCA/PR - Fortalecimento de Programas de Qualificação Profissional.</t>
  </si>
  <si>
    <t>FMDCA . CAMBE</t>
  </si>
  <si>
    <t>21000089</t>
  </si>
  <si>
    <t>PGTO INF 043/2021- CGF Delib.109/2017 - CEDCA - implantação e fortalecimento de ações/estratégias de prevenção ao uso, abuso e transição à dependência de álcool e outras drogas, destinadas ás crianças, adolescentes e suas famílias.</t>
  </si>
  <si>
    <t>FMDCA . CAMPO LARGO</t>
  </si>
  <si>
    <t>21000087</t>
  </si>
  <si>
    <t>PG CFE IF 39/21-CGF - Repasse Del. 89/19/CEDCA - Atenção à Criança e Adolescente - PD 16.222.740-8.</t>
  </si>
  <si>
    <t>21000078</t>
  </si>
  <si>
    <t>PGTO IF 044/2021 CGF - Repasse referente a deliberação 109/2017 CEDCA/PR -  Implantação e Fortalecimento de Ações/Estratégias de Prevenção ao Uso, Abuso e Transição à Dependência de Álcool e Outras Drogas.</t>
  </si>
  <si>
    <t>FMDCA . RIO BRANCO DO SUL</t>
  </si>
  <si>
    <t xml:space="preserve">Valor descontado do DREM 30525,93 </t>
  </si>
  <si>
    <t>&gt;Del. 051/2020</t>
  </si>
  <si>
    <t>Programa Leite das Crianças</t>
  </si>
  <si>
    <t>PARTE PAGTO REF. MAIO/2021 - Despacho 655/2021-DAS/SEJUF. Programa Bolsa Agente de Cidadania – Centros da Juventude. Prot. 17.331.450-7.</t>
  </si>
  <si>
    <t>PG NF 62 - 4ª MED - PD 17.789.697-7 - REPAROS NO CENSE CASCAVEL II. TCTF 001/2020. PROT. 15.856.075-5, PE 0641/2020 - MCO 20000021.</t>
  </si>
  <si>
    <t>PG NF  455 - 25ª MED - CT 729/18 - PD 17.762.196-0 - CENSE Piraquara.</t>
  </si>
  <si>
    <t>PG NF 450 - 24ª MEDIÇÃO - PD 17.552.525-4 - PI 16.996.949-3 - TERMO ADITIVO ao  Contrato nº 0729/2018-PRED – Conclusão do Centro de Socioeducação - CENSE de Piraquara. TCTF nº 011/2020. MCO 20000031</t>
  </si>
  <si>
    <t>PG NF 528 - 10ª MEDIÇÃO  - PD 17.563.526-2 - Contratação de empresa especializada para execução da reforma no Cense São José dos Pinhais. Concorrência Pública nº 0077/2019 - Obra 0014 - Termo de Cooperação nº 011/2020 -  15.432.478-0 - MCO 20000014.</t>
  </si>
  <si>
    <t>Repasse de recursos para famílias</t>
  </si>
  <si>
    <t>DPCA/SEAB</t>
  </si>
  <si>
    <t xml:space="preserve">&gt;Del. 041/2021 </t>
  </si>
  <si>
    <t>&gt;Del. 043/2021</t>
  </si>
  <si>
    <t>&gt;Del. 045/2021</t>
  </si>
  <si>
    <t xml:space="preserve">Mobilização e Divulgação dos direitos da Criança e do adolescente </t>
  </si>
  <si>
    <t>&gt;Del. 051/2021</t>
  </si>
  <si>
    <t>SALDO EM 31/07/2021</t>
  </si>
  <si>
    <t>EMPENHO COMPLEMENTAR,  REF. ESTORNO EMP. 19000137 E 20000194,  - REAJUSTE: 2º PERÍODO DO CONTRATO E 1º PERÍODO DO 5º TERMO ADITIVO -   Contrato nº 729/2018 – GMS TC TF Nº 009/2021 – Conclusão da Construção do Centro de Socioeducação – CENSE Piraquara. Prot. 17.340.144-2.</t>
  </si>
  <si>
    <t>TCTF nº 009/2021 - Contratação de empresa para os serviços de levantamento topográfico planialtimétrico para Construção do Cense Pato Branco – Deliberação nº 111/2014 – CEDCA/PR. Prot. 17.043.797-7. - MCO 21000035.</t>
  </si>
  <si>
    <t>Edital de Chamamento nº 004/2017 – CEDCA/PR – Projeto Um Olhar para Nossa Casa. Investimento. Termo de Fomento 26/2021. Prot. 17.446.629-7.</t>
  </si>
  <si>
    <t>DELIB. 16/2021 - CEDCA/PR - PROGRAMA DE PROTEÇÃO A CRIANÇAS E ADOLESCENTES AMEAÇADOS DE MORTE - PPCAAM/PR. INVESTIMENTO. TERMO DE COLABORAÇÃO 001/2021. PROT. 17.821.937-5.</t>
  </si>
  <si>
    <t>DELIB. 16/2021 - CEDCA/PR - PROGRAMA DE PROTEÇÃO A CRIANÇAS E ADOLESCENTES AMEAÇADOS DE MORTE - PPCAAM/PR. CUSTEIO. TERMO DE COLABORAÇÃO 001/2021. PROT. 17.821.937-5.</t>
  </si>
  <si>
    <t>TCTF nº 009/2021 - 1º E 2º período de Reajuste  do  contrato e 1º e 2º período do 1º Termo Aditivo CA 0341/2020  –  Execução de reparos na Casa de Semiliberdade Masculina de Curitiba. Prot. 17.751.609-0 MCO 21000037.</t>
  </si>
  <si>
    <t>Delib. 81/2020-CEDCA - Incentivo aos serviços de acolhimento familiar - Crescer em Família. Prot. 17.703.300-6</t>
  </si>
  <si>
    <t>Programa Cartão Futuro Emergencial - Lei nº 20.328/2020. Prot. 17.840.390-7.</t>
  </si>
  <si>
    <t>Deliberação nº 109/2017-CEDCA - implantação e fortalecimento de ações/estratégias de prevenção, ao uso, abuso e transição à dependência de álcool e outras drogas.</t>
  </si>
  <si>
    <t>Nº do Documento</t>
  </si>
  <si>
    <t>Cód. Status Pagamento</t>
  </si>
  <si>
    <t>Pago</t>
  </si>
  <si>
    <t>FMDCA . TELEMACO BORBA</t>
  </si>
  <si>
    <t>APADEVI DE PONTA GROSSA</t>
  </si>
  <si>
    <t>FRIELLA AGROINDUSTRIAL LTDA</t>
  </si>
  <si>
    <t>INCUBO ENGENHARIA EIRELI</t>
  </si>
  <si>
    <t>21000019</t>
  </si>
  <si>
    <t>PG NF 209 -1ª MED - PD 17.937.574-5 - Semi Fem Ctba - CP 86/20. TCTF 9/21, PI.15.794.451-7 - MCO 21000010.</t>
  </si>
  <si>
    <t>PG PARTE NF 44 - 3ª (ULTIMA) MED - PD 17.855.609-6 - Reparos CENSE CVEL I - PE 0827/2020 - 16.258.383-2 - TCTF 11/2020</t>
  </si>
  <si>
    <t>21000045</t>
  </si>
  <si>
    <t>PG NF 462 - 26ª MED - PD 17.937.517-6 - PI 16.996.949-3 - TERMO ADITIVO Contrato nº 0729/2018-PRED – CENSE Piraquara - TCTF nº 011/2020. MCO 20000031</t>
  </si>
  <si>
    <t>PG NF 535 - 12ª MED - PD 17.937.495-1 - reforma Cense S.J.dos Pinhais. Concorrência Pública 77/19 - Obra 14 - Termo de Cooperação 11/20 -  15.432.478-0 - MCO 20000014.</t>
  </si>
  <si>
    <t>PG NF 463 -  REF 1º REAJUSTE DA 26ª MED - PD 17.937.528-1 - REAJUSTE DO CONTRATO Contrato nº 729/2018-PRED – CENSE de Piraquara. TCTF nº 011/2020 - 16.518.836-5, MCO 20000026.</t>
  </si>
  <si>
    <t>RECANTO ESPERANCA</t>
  </si>
  <si>
    <t>21000068</t>
  </si>
  <si>
    <t>PG PARCELA UNICA – Projeto Rodar para a Vitória. Termo de Fomento nº 023/2021. 17.244.972-7</t>
  </si>
  <si>
    <t>21000097</t>
  </si>
  <si>
    <t>PG PARTE DELIB. 16/2021 - CEDCA/PR - PPCAAM/PR. CUSTEIO. TERMO DE COLABORAÇÃO 001/2021. PROT. 17.821.937-5.</t>
  </si>
  <si>
    <t>21000098</t>
  </si>
  <si>
    <t>PG PARTE DELIB. 16/2021 - CEDCA/PR - PPCAAM/PR. INVESTIMENTO. TERMO DE COLABORAÇÃO 001/2021. PROT. 17.821.937-5.</t>
  </si>
  <si>
    <t>Programa Bolsa Agente de Cidadania – Centros da Juventude. Prot. 17.331.450-7- Pagto ref. Julho/2021 - conforme Despacho nº 889/2021 - DAS/SEJUF.</t>
  </si>
  <si>
    <t>PG NF 72 - 5ª MED - PD 17.972.951-2 - CENSE CVEL II - CT 3375/20 - PROT. 15.856.075-5.</t>
  </si>
  <si>
    <t>FMDCA . BOA VISTA DA APARECIDA</t>
  </si>
  <si>
    <t>21000104</t>
  </si>
  <si>
    <t>PG CFE IF 50/21-CGF - Del. 81/2020-CEDCA - Incentivo aos serviços de acolhimento familiar - Crescer em Família. Prot. 17.703.300-6</t>
  </si>
  <si>
    <t>FMDCA . BOM SUCESSO DO SUL</t>
  </si>
  <si>
    <t>21000103</t>
  </si>
  <si>
    <t>FMDCA . CAFEARA</t>
  </si>
  <si>
    <t>21000102</t>
  </si>
  <si>
    <t>FMDCA . LUPIONOPOLIS</t>
  </si>
  <si>
    <t>21000101</t>
  </si>
  <si>
    <t>FMDCA . MARIOPOLIS</t>
  </si>
  <si>
    <t>21000100</t>
  </si>
  <si>
    <t>FMDCA . MIRADOR</t>
  </si>
  <si>
    <t>21000112</t>
  </si>
  <si>
    <t>FMDCA . NOVA AURORA</t>
  </si>
  <si>
    <t>21000111</t>
  </si>
  <si>
    <t>FMDCA . PINHAL DE SAO BENTO</t>
  </si>
  <si>
    <t>21000110</t>
  </si>
  <si>
    <t>FMDCA . PLANALTO</t>
  </si>
  <si>
    <t>21000109</t>
  </si>
  <si>
    <t>FMDCA . VITORINO</t>
  </si>
  <si>
    <t>21000106</t>
  </si>
  <si>
    <t>FMDCA . PRIMEIRO DE MAIO</t>
  </si>
  <si>
    <t>21000108</t>
  </si>
  <si>
    <t>SALDO EM 31/08/2021</t>
  </si>
  <si>
    <t>PGTOS AGOSTO/2021</t>
  </si>
  <si>
    <t>PGTOS JULHO/2021</t>
  </si>
  <si>
    <t>FEVEREIRO</t>
  </si>
  <si>
    <t xml:space="preserve">MARÇO </t>
  </si>
  <si>
    <t>JANEIRO</t>
  </si>
  <si>
    <t>MAIO</t>
  </si>
  <si>
    <t>JUNHO</t>
  </si>
  <si>
    <t>JULHO</t>
  </si>
  <si>
    <t>AGOSTO</t>
  </si>
  <si>
    <t>Pagamento Jan/Fev 2021</t>
  </si>
  <si>
    <t>Pagamento Março 2021</t>
  </si>
  <si>
    <t>Pagamento Abril 2021</t>
  </si>
  <si>
    <t>Pagamento Junho 2021</t>
  </si>
  <si>
    <t>Pagamento Julho 2021</t>
  </si>
  <si>
    <t>Pagamento Agosto 2021</t>
  </si>
  <si>
    <t>Pagamento Maio 2021</t>
  </si>
  <si>
    <t>RECEITAS julho/2021</t>
  </si>
  <si>
    <t>RECEITAS agosto/2021</t>
  </si>
  <si>
    <t>Deliberação nº 084/2019-CEDCA - INCENTIVO CMDCA.</t>
  </si>
  <si>
    <t>Deliberação nº084/2019 - CEDCA - INCENTIVO CMDCA.</t>
  </si>
  <si>
    <t>DELIBERAÇÃO Nº 096/2018 - CEDCA/PR - FORTALECIMENTO DE AÇÕES VOLTADAS A PRIMEIRA INFÂNCIA.</t>
  </si>
  <si>
    <t>DELIBERAÇÃO Nº 089/2019-CEDCA - INCENTIVO ATENÇÃO À CRIANÇA E AO ADOLESCENTE.</t>
  </si>
  <si>
    <t>TCTF 002/2021 - Deliberação nº 057/2020 – CEDCA/PR – Termo de Cooperação Técnico-Financeira para reedição de dois filmes e reutilização do áudio da Campanha Não Engula o Choro. Prot. 16.988.917-1. AÇÕES DE COMUNICAÇÃO - ENFRENTAMENTO ÀS VIOLÊNCIAS - PADV 6366</t>
  </si>
  <si>
    <t xml:space="preserve">Termo de Cooperação Técnico-Financeira 003/2021 com a Secretaria de Estado da Comunicação Social e Cultura, referente ao Projeto de divulgação dos Programas Cartão Futuro e Cartão Futuro Emergencial. Prot. 17.923.192-1. AÇÕES DE COMUNICAÇÃO - CARTÃO FUTURO - PADV 6637 </t>
  </si>
  <si>
    <t>Termo de Cooperação Técnico-Financeira 003/2021 com a Secretaria de Estado da Comunicação Social e Cultura, referente ao Projeto de divulgação dos Programas Cartão Futuro e Cartão Futuro Emergencial. Prot. 17.923.192-1. AÇÕES DE COMUNICAÇÃO - CARTÃO FUTURO - PADV 6638</t>
  </si>
  <si>
    <t>Termo de Cooperação Técnico-Financeira 003/2021 com a Secretaria de Estado da Comunicação Social e Cultura, referente ao Projeto de divulgação dos Programas Cartão Futuro e Cartão Futuro Emergencial. Prot. 17.923.192-1. AÇÕES DE COMUNICAÇÃO - CARTÃO FUTURO - PADV 6639</t>
  </si>
  <si>
    <t>Empenho Setembro 2021</t>
  </si>
  <si>
    <t>21000116</t>
  </si>
  <si>
    <t>FMDCA . CORONEL VIVIDA</t>
  </si>
  <si>
    <t>PG CFE IF 56/21-CGF - Del 109/2017-CEDCA - PD 17.015.346-4.</t>
  </si>
  <si>
    <t>21000096</t>
  </si>
  <si>
    <t>ASSOC.ANTONIO E MARCOS CAVANIS</t>
  </si>
  <si>
    <t>PG Termo de Fomento 26/21 - Edital 04/17 – CEDCA/PR – Projeto Um Olhar para Nossa Casa. Investimento. . Prot. 17.446.629-7.</t>
  </si>
  <si>
    <t>PG PARTE NF 538 - 13ª MED - PD 18.055.716-4 - Reforma Cense SJ Pinhais. - Termo de Cooperação nº 011/2020 -  15.432.478-0 - MCO 20000014.</t>
  </si>
  <si>
    <t>21000057</t>
  </si>
  <si>
    <t>PG PARTE NF 538 - 13ª MED - PD 18.055.716-4 - TCTF nº 009/2021 - Aditivo de serviços e prazo para o Contrato nº 338/2020/PRED – Reforma no CENSE São José dos Pinhais – Deliberação 43/2019 e 45/2019 – CEDCA/PR.17.559.038-2 - MCO 21000006.</t>
  </si>
  <si>
    <t>21000023</t>
  </si>
  <si>
    <t>DELL COMPUTADORES DO BRASIL LT</t>
  </si>
  <si>
    <t>PGTO NF 2981899  ALMOXARIFADO DEASE Contrato Administrativo nº 016/2021 - Aquisição de 204 computadores para as Unidades Socioeducativas. Projeto “Inovar para Educar”. Deliberação nº048/2020-CEDCA/PR. 17.149.145-2</t>
  </si>
  <si>
    <t>PGTO NF 2983624  ALMOXARIFADO DEASE Contrato Administrativo nº 016/2021 - Aquisição de 204 computadores para as Unidades Socioeducativas. Projeto “Inovar para Educar”. Deliberação nº048/2020-CEDCA/PR. 17.149.145-2</t>
  </si>
  <si>
    <t>PGTO NF 3009096  ALMOXARIFADO DEASE Contrato Administrativo nº 016/2021 - Aquisição de 204 computadores para as Unidades Socioeducativas. Projeto “Inovar para Educar”. Deliberação nº048/2020-CEDCA/PR. 17.149.145-2</t>
  </si>
  <si>
    <t>PGTO NF 3010007  ALMOXARIFADO DEASE Contrato Administrativo nº 016/2021 - Aquisição de 204 computadores para as Unidades Socioeducativas. Projeto “Inovar para Educar”. Deliberação nº048/2020-CEDCA/PR. 17.149.145-2</t>
  </si>
  <si>
    <t>PGTO NF 3010008 ALMOXARIFADO DEASE Contrato Administrativo nº 016/2021 - Aquisição de 204 computadores para as Unidades Socioeducativas. Projeto “Inovar para Educar”. Deliberação nº048/2020-CEDCA/PR. 17.149.145-2</t>
  </si>
  <si>
    <t>PGTO NF 3021388  ALMOXARIFADO DEASE Contrato Administrativo nº 016/2021 - Aquisição de 204 computadores para as Unidades Socioeducativas. Projeto “Inovar para Educar”. Deliberação nº048/2020-CEDCA/PR. 17.149.145-2</t>
  </si>
  <si>
    <t>PGTO NF 3021395  ALMOXARIFADO DEASE Contrato Administrativo nº 016/2021 - Aquisição de 204 computadores para as Unidades Socioeducativas. Projeto “Inovar para Educar”. Deliberação nº048/2020-CEDCA/PR. 17.149.145-2</t>
  </si>
  <si>
    <t>PGTO NF3254873  ALMOXARIFADO DEASE Contrato Administrativo nº 016/2021 - Aquisição de 204 computadores para as Unidades Socioeducativas. Projeto “Inovar para Educar”. Deliberação nº048/2020-CEDCA/PR. 17.149.145-2</t>
  </si>
  <si>
    <t>PGTO NF 3254888  ALMOXARIFADO DEASE Contrato Administrativo nº 016/2021 - Aquisição de 204 computadores para as Unidades Socioeducativas. Projeto “Inovar para Educar”. Deliberação nº048/2020-CEDCA/PR. 17.149.145-2</t>
  </si>
  <si>
    <t>PGTO NF 3254906  ALMOXARIFADO DEASE Contrato Administrativo nº 016/2021 - Aquisição de 204 computadores para as Unidades Socioeducativas. Projeto “Inovar para Educar”. Deliberação nº048/2020-CEDCA/PR. 17.149.145-2</t>
  </si>
  <si>
    <t>PGTO NF 3254909  ALMOXARIFADO DEASE Contrato Administrativo nº 016/2021 - Aquisição de 204 computadores para as Unidades Socioeducativas. Projeto “Inovar para Educar”. Deliberação nº048/2020-CEDCA/PR. 17.149.145-2</t>
  </si>
  <si>
    <t>PGTO NF 3254949  ALMOXARIFADO DEASE Contrato Administrativo nº 016/2021 - Aquisição de 204 computadores para as Unidades Socioeducativas. Projeto “Inovar para Educar”. Deliberação nº048/2020-CEDCA/PR. 17.149.145-2</t>
  </si>
  <si>
    <t xml:space="preserve">Programa Bolsa Agente de Cidadania – Centros da Juventude. Prot. 17.331.450-7 - Pagto ref. Agosto/2021 - conforme Despacho nº 992/2021 - DAS/SEJUF.   </t>
  </si>
  <si>
    <t>PG NF 214 - 2ª MED - PD 18.069.882-5 -  Construção Semi Fem CTBA - CP nº 0086/2020. TCTF 009/2021, PI.15.794.451-7 - MCO 21000010.</t>
  </si>
  <si>
    <t>21000118</t>
  </si>
  <si>
    <t>FMDCA . PORTO BARREIRO</t>
  </si>
  <si>
    <t>PG PARCELA UNICA - IF 58/21-CGF - Del 084/2019-CEDCA - INCENTIVO CMDCA - PD 16.218.619-1.</t>
  </si>
  <si>
    <t>21000024</t>
  </si>
  <si>
    <t>PG NF 434 - 09ª MED - PD 18.059.090-0 - Reparos CENSE Fazenda Rio Grande - CT 2621/19 - PI.16.815.281-7.</t>
  </si>
  <si>
    <t>PG NF 435 - 10ª MED - PD 18.059.103-6 - Reparos CENSE Fazenda Rio Grande - CT 2621/19 - PI.16.815.281-7.</t>
  </si>
  <si>
    <t>PG NF 436 - 11ª MED - PD 18.059.408-6 - Reparos CENSE Fazenda Rio Grande - CT 2621/19 - PI.16.815.281-7.</t>
  </si>
  <si>
    <t>PG NF 437 - 12ª MED - PD 18.059.411-6 - Reparos CENSE Fazenda Rio Grande - CT 2621/19 - PI.16.815.281-7.</t>
  </si>
  <si>
    <t>PG PARTE NF 438 - 13ª MED - PD 18.059.429-9 - Reparos CENSE Fazenda Rio Grande - CT 2621/19 - PI.16.815.281-7.</t>
  </si>
  <si>
    <t>PG PARTE NF 438 - 13ª MED - PD 18.059.429-9 - Reparos CENSE Fazenda Rio Grande - CT 2621/19 - 15.916.850-6</t>
  </si>
  <si>
    <t>21000094</t>
  </si>
  <si>
    <t>PG PARTE NF 469 - PD 18.069.644-0 - REAJUSTE: 2º PERÍODO DO CONTRATO (52.413,15) E 1º PERÍODO (9.705,24) -  Contrato nº 729/2018 – CENSE Piraquara. Prot. 17.340.144-2.</t>
  </si>
  <si>
    <t>21000046</t>
  </si>
  <si>
    <t>PG PARTE NF 469 - PD 18.069.644-0 - 3º PERÍODO DE Reajuste CT 729/2018 - CENSE Piraquara. PI. 17.340.144-2.</t>
  </si>
  <si>
    <t>21000090</t>
  </si>
  <si>
    <t>PG PARTE NF 469 - PD 18.069.644-0 - 3º PERÍODO DE Reajuste CT 729/2018 - CENSE Piraquara. Prot. 17.340.144-2</t>
  </si>
  <si>
    <t>21000117</t>
  </si>
  <si>
    <t>FMDCA . ARAUCARIA</t>
  </si>
  <si>
    <t>21000122</t>
  </si>
  <si>
    <t>PG IF 59/21-CGF - DEL 96/18 - CEDCA/PR - PD 15.636.441-0.</t>
  </si>
  <si>
    <t>20000048</t>
  </si>
  <si>
    <t>DAL FORNO E MARTINS ENGENHARIA</t>
  </si>
  <si>
    <t>PG NF 226 - 2ª MED - PD 18.078.919-7 - CT 1705/20 - Laudo Técnico conclusão do Centro da Juventude de Paranaguá. Prot. 15.932.244-0.</t>
  </si>
  <si>
    <t>PG NF  85 - 2ª MED - PD 17.952.607-7 - Laudo Técnico conclusão do Centro da Juventude de Prudentópolis – PR. Prot.16.376.904-2.</t>
  </si>
  <si>
    <t>21000099</t>
  </si>
  <si>
    <t>PG NF 465 - PD 18.117.606-7 - TCTF nº 009/2021 - 1º E 2º período de Reajuste  do  contrato e 1º e 2º período do 1º Termo Aditivo CA 0341/2020  –  Semi Masc Cta. Prot. 17.751.609-0 MCO 21000037.</t>
  </si>
  <si>
    <t>PG NF 386 - 9ª MED (ULTIMA) - 1º TERMO ADITIVO - Del 111/14 - CEDCA/PR. CT Adm 63/20/PRED   -  CENSE MGA -  Pregão   Eletrônico  466/2018 - PI. 17.131.329-5 - MCO 21000012.</t>
  </si>
  <si>
    <t>21000123</t>
  </si>
  <si>
    <t>PG NF 467 - 27ª MED - PD 18.055.877-2 - CT 729/18 - Construção CENSE Piraquara.- 11.909.286-8-PI.</t>
  </si>
  <si>
    <t>4.1</t>
  </si>
  <si>
    <t>&gt;Del. 064/2019</t>
  </si>
  <si>
    <t>4.2</t>
  </si>
  <si>
    <t>5.1</t>
  </si>
  <si>
    <t>5.2</t>
  </si>
  <si>
    <t>6.1</t>
  </si>
  <si>
    <t>6.2</t>
  </si>
  <si>
    <t>6.3</t>
  </si>
  <si>
    <t xml:space="preserve">Angela Mendonça </t>
  </si>
  <si>
    <t>saldo FIA LIVRE 2021.3</t>
  </si>
  <si>
    <t>PGTOS SETEMBRO/2021</t>
  </si>
  <si>
    <t>&gt;Del. 053/2021</t>
  </si>
  <si>
    <t>&gt;Del. 054/2021</t>
  </si>
  <si>
    <t>Atualizada em 31/07/2021</t>
  </si>
  <si>
    <t>&gt; 039/2021</t>
  </si>
  <si>
    <t>&gt;Del. 029/2021</t>
  </si>
  <si>
    <t xml:space="preserve"> &gt; Del. 034/2021</t>
  </si>
  <si>
    <t>6.4</t>
  </si>
  <si>
    <t>Reunião</t>
  </si>
  <si>
    <t>3.5</t>
  </si>
  <si>
    <t>1. Saúde mental de crianças e adolescentes;</t>
  </si>
  <si>
    <t>2. Promoção e garantia de acesso à saúde de crianças e adolescentes</t>
  </si>
  <si>
    <t xml:space="preserve">3. Combate ao uso de substancias psicoativas </t>
  </si>
  <si>
    <t>4. Programa Crescer em Família - Modalidade Edital</t>
  </si>
  <si>
    <t>Del. 008/2020</t>
  </si>
  <si>
    <t>5. Apadrinhamento afetivo, preparação das famílias, crianças e adolescentes para adoção</t>
  </si>
  <si>
    <t>6. Ações educacionais, inclusivas, de redução de evasão escolar e abandono</t>
  </si>
  <si>
    <t xml:space="preserve">7. Ações educacionais de desenvolvimento integral da criança e do adolescente </t>
  </si>
  <si>
    <t>8. Serviço de Convivência e Fortalecimento de Vínculos</t>
  </si>
  <si>
    <t>9. Ações de Qualificação e de Aprendizagem</t>
  </si>
  <si>
    <t>10. Ações de erradicação do Trabalho Infantil</t>
  </si>
  <si>
    <t>11. Ações com Comunidades Indígenas e Quilombolas</t>
  </si>
  <si>
    <t>12. Ações de Enfrentamento à Violência</t>
  </si>
  <si>
    <t>13. Chamamento Público Pessoa com Deficiência pós-COVID</t>
  </si>
  <si>
    <t>6.1 - Fortalecer o CEDCA, CMDCAs e CTs, por meio da instrumentalização técnica, melhoria das estruturas para o exercício de suas atribuições, sensibilização, mobilização e capacitação das Redes de Proteção, com a participação de crianças e adolescentes 6.2 - Implementar o Orçamento Público com foco na Criança e Adolescente no estado do Paraná e estímulo à implantação do OCA pelos municípios 6.3 - Estabelecer programas, projetos e ações destinados à efetivação dos direitos de crianças e adolescentes com deficiência, em situação de rua, em situação de violência, indígenas e de povos e comunidades tradicionais.</t>
  </si>
  <si>
    <t>Empenho Outubro 2021</t>
  </si>
  <si>
    <t>Conta Corrente</t>
  </si>
  <si>
    <t>05359567</t>
  </si>
  <si>
    <t>05359573</t>
  </si>
  <si>
    <t>05362458</t>
  </si>
  <si>
    <t>Delib 84/2020 - CEDCA/PR - Programa Cartão Futuro Emergencial. Prot. 17.991.858-7.</t>
  </si>
  <si>
    <t>Delib. 84/2020 - CEDCA/PR - Programa Cartão Futuro Emergencial. Prot. 18.014.364-5.</t>
  </si>
  <si>
    <t>Delib. 84/2020 - CEDCA/PR - Programa Cartão Futuro Emergencial. Prot. 17.995.077-4.</t>
  </si>
  <si>
    <t>Termo de Cooperação Técnico-Financeira 003/2021 com a Secretaria de Estado da Comunicação Social e Cultura, referente ao Projeto de divulgação dos Programas Cartão Futuro e Cartão Futuro Emergencial. Prot. 17.923.192-1. AÇÕES DE COMUNICAÇÃO - CARTÃO FUTURO - PADV 6764</t>
  </si>
  <si>
    <t>Termo de Cooperação Técnico-Financeira 003/2021 com a Secretaria de Estado da Comunicação Social e Cultura, referente ao Projeto de divulgação dos Programas Cartão Futuro e Cartão Futuro Emergencial. Prot. 17.923.192-1. AÇÕES DE COMUNICAÇÃO - CARTÃO FUTURO - PADV 6765</t>
  </si>
  <si>
    <t>Termo de Cooperação Técnico-Financeira 003/2021 com a Secretaria de Estado da Comunicação Social e Cultura, referente ao Projeto de divulgação dos Programas Cartão Futuro e Cartão Futuro Emergencial. Prot. 17.923.192-1. AÇÕES DE COMUNICAÇÃO - CARTÃO FUTURO - PADV 6771</t>
  </si>
  <si>
    <t>Termo de Cooperação Técnico-Financeira 003/2021 com a Secretaria de Estado da Comunicação Social e Cultura, referente ao Projeto de divulgação dos Programas Cartão Futuro e Cartão Futuro Emergencial. Prot. 17.923.192-1. AÇÕES DE COMUNICAÇÃO - CARTÃO FUTURO - PADV 6772</t>
  </si>
  <si>
    <t>Delib. 84/2020 - CEDCA/PR - Programa Cartão Futuro Emergencial. Prot. 18.016.648-3.</t>
  </si>
  <si>
    <t>05359570</t>
  </si>
  <si>
    <t>LANCETA PARA COLETA DE SANGUE CAPILAR POR PUNÇÃO DIGITAL/MARCA ADVANTIVE. PROCESSO 2043/21 HU. OC 9854/21.</t>
  </si>
  <si>
    <t>Projeto Cartão Futuro Emergencial. Deliberação nº 084/2020/CEDCA. Prot. 18.143.310-8</t>
  </si>
  <si>
    <t>Termo de Cooperação Técnico-Financeira 003/2021 com a Secretaria de Estado da Comunicação Social e Cultura, referente ao Projeto de divulgação dos Programas Cartão Futuro e Cartão Futuro Emergencial. Prot. 17.923.192-1. AÇÕES DE COMUNICAÇÃO - CARTÃO FUTURO - PADV 7036</t>
  </si>
  <si>
    <t>Termo de Cooperação Técnico-Financeira 003/2021 com a Secretaria de Estado da Comunicação Social e Cultura, referente ao Projeto de divulgação dos Programas Cartão Futuro e Cartão Futuro Emergencial. Prot. 17.923.192-1. AÇÕES DE COMUNICAÇÃO - CARTÃO FUTURO - PADV 7037</t>
  </si>
  <si>
    <t>Termo de Cooperação Técnico-Financeira 003/2021 com a Secretaria de Estado da Comunicação Social e Cultura, referente ao Projeto de divulgação dos Programas Cartão Futuro e Cartão Futuro Emergencial. Prot. 17.923.192-1. AÇÕES DE COMUNICAÇÃO - CARTÃO FUTURO - PADV 7038</t>
  </si>
  <si>
    <t>Termo de Cooperação Técnico-Financeira 003/2021 com a Secretaria de Estado da Comunicação Social e Cultura, referente ao Projeto de divulgação dos Programas Cartão Futuro e Cartão Futuro Emergencial. Prot. 17.923.192-1. AÇÕES DE COMUNICAÇÃO - CARTÃO FUTURO - PADV 7039</t>
  </si>
  <si>
    <t>Termo de Cooperação Técnico-Financeira 003/2021 com a Secretaria de Estado da Comunicação Social e Cultura, referente ao Projeto de divulgação dos Programas Cartão Futuro e Cartão Futuro Emergencial. Prot. 17.923.192-1. AÇÕES DE COMUNICAÇÃO - CARTÃO FUTURO - PADV 7061</t>
  </si>
  <si>
    <t>Termo de Cooperação Técnico-Financeira 003/2021 com a Secretaria de Estado da Comunicação Social e Cultura, referente ao Projeto de divulgação dos Programas Cartão Futuro e Cartão Futuro Emergencial. Prot. 17.923.192-1. AÇÕES DE COMUNICAÇÃO - CARTAO FUTURO - PADV 7137</t>
  </si>
  <si>
    <t>Contrato Administrativo nº 073/2021 - Projeto  Arte  e  Ação  –  atividades  de cultura, esporte e lazer, em formato de Oficinas e Mostras Culturais presenciais, para adolescentes que cumprem medida socioeducativa de  internação, internação provisória e semiliberdade nos Centros de Socioeducação e Casas de Semiliberdade do Estado do Paraná. Deliberação nº 21/2019 – CEDCA/PR. CP nº 01/2021. Prot. 18.216.221-3</t>
  </si>
  <si>
    <t>Projeto Cartão Futuro Emergencial. Deliberação nº 084/2020/CEDCA. Prot. 18.146.895-5</t>
  </si>
  <si>
    <t>Projeto Cartão Futuro Emergencial. Deliberação nº 084/2020/CEDCA. Prot. 18.116.545-6</t>
  </si>
  <si>
    <t>Projeto Cartão Futuro Emergencial. Deliberação nº 084/2020/CEDCA. Prot. 18.020.692-2</t>
  </si>
  <si>
    <t>Projeto Cartão Futuro. Deliberação nº 065/2020/CEDCA. Prot. 18.220.545-1</t>
  </si>
  <si>
    <t>Projeto Cartão Futuro. Deliberação nº 065/2020/CEDCA. Prot. 17.188.342-3</t>
  </si>
  <si>
    <t>DELIBERAÇÃO Nº 089/2019-CEDCA, INCENTIVO ATENÇÃO A CRIANÇA E AO ADOLESCENTE.</t>
  </si>
  <si>
    <t>TCTF nº 009/2021 - Contrato de  Prestação de serviços técnicos de Sondagem Geológica à Percussão (SPT) e Laudo de  Fundação para a definição de solução técnica para fundação da ampliação do Centro de Socioeducação Cascavel I Deliberação nº 111/2014 – CEDCA/PR. Prot. 17.043.768-3 - mco 21000044 - PE 0403/2021-GMS</t>
  </si>
  <si>
    <t>05359565</t>
  </si>
  <si>
    <t>Ações para Crianças e Adolescentes que sofreram impactos em virtude da Pandemia da SARS - COVID 19. Deliberação nº 43/2021 CEDCA.</t>
  </si>
  <si>
    <t xml:space="preserve"> Ações para Crianças e Adolescentes que sofreram impactos em virtude da Pandemia da SARS - COVID 19. Deliberação nº 43/2021 CEDCA.</t>
  </si>
  <si>
    <t xml:space="preserve"> Ações para Crianças e Adolescentes que sofreram impactos em virtude da Pandemia da SARS- COVID 19. Deliberação n°43/2021- CEDCA/PR</t>
  </si>
  <si>
    <t>Ações para Crianças e Adolescentes que sofreram impactos em virtude da Pandemia da SARS- COVID 19. Deliberação n°43/2021- CEDCA/PR</t>
  </si>
  <si>
    <t>Contrato Administrativo nº 072/2021 - Projeto  Arte  e  Ação  –  atividades  de cultura, esporte e lazer, em formato de Oficinas e Mostras Culturais presenciais, para adolescentes que cumprem medida socioeducativa de  internação, internação provisória e semiliberdade nos Centros de Socioeducação e Casas de Semiliberdade do Estado do Paraná. Deliberação nº 21/2019 – CEDCA/PR. CP nº 01/2021. Prot. 18.216.196-9</t>
  </si>
  <si>
    <t>05364582</t>
  </si>
  <si>
    <t>REAJUSTE DO 1º PERÍODO DO CONTRATO E 1º PERÍODO DO TERMO ADITIVO -TCTF nº 009/2021. C.A. nº 0338/2020/PRED - Execução da reforma no Centro de Socioeducação de São José dos Pinhais. Concorrência Pública nº 0077/2019-GMS. Deliberação nº 111/2014/CEDCA. Aditivo. Prot. 18.061.996-8 - MCO 21000043.</t>
  </si>
  <si>
    <t>05359571</t>
  </si>
  <si>
    <t>Despesas com cartão corporativo (passagens) para os 80 (oitenta) conselheiros tutelares que participarão do evento 11º  Congressul  que se realizará nos dias 15 a 18 de Novembro de 2021 no Rio Grande do Sul – RS. Deliberação  nº  055/2020  –  CEDCA/PR. Prot. 18.115.659-7</t>
  </si>
  <si>
    <t>Termo de Cooperação Técnico-Financeira 003/2021 com a Secretaria de Estado da Comunicação Social e Cultura, referente ao Projeto de divulgação dos Programas Cartão Futuro e Cartão Futuro Emergencial. Prot. 17.923.192-1. AÇÕES DE COMUNICAÇÃO - CARTÃO FUTURO - PADV 7366</t>
  </si>
  <si>
    <t>Contrato Administrativo nº 071/2021 - Projeto Arte e Ação – atividades  de cultura, esporte e lazer, em formato de Oficinas e Mostras Culturais presenciais, para adolescentes que cumprem medida socioeducativa de  internação, internação provisória e semiliberdade nos Centros de Socioeducação e Casas de Semiliberdade do Estado do Paraná. Deliberação nº 21/2019 – CEDCA/PR. CP nº 01/2021. Prot. 18.216.151-9</t>
  </si>
  <si>
    <t>Ações para Crianças e Adolescentes que sofreram impactos em virtude da Pandemia da SARS-COVID 19. Deliberação nº 43/2021-CEDCA/PR.</t>
  </si>
  <si>
    <t>Ações para Crianças e Adolescentes que sofreram impactos em virtude da Pandemia da SARS-COVID19. Deliberação nº 43/2021-CEDCA/PR.</t>
  </si>
  <si>
    <t>Projeto Cartão Futuro Emergencial. Deliberação nº 084/2020/CEDCA. Prot. 17.190.794-2</t>
  </si>
  <si>
    <t>&gt;Del. 083/2019, 055/2021</t>
  </si>
  <si>
    <t>18.213.253-5</t>
  </si>
  <si>
    <t>PG NF 219 - 3ª MED - PED 18.131.674-8 - CT 661/21-GMS - Construção SEMI FEM CTBA PI.15.794.451-7</t>
  </si>
  <si>
    <t>PG NF 473 28ª MED - PD 18.211.868-0 - C.A  0729/2018/PRED - Construção CENSEPiraquara. . 11.909.286-8-PI. 15.598.923-8</t>
  </si>
  <si>
    <t>21000132</t>
  </si>
  <si>
    <t>PCI PARANA IND. DE CIRC. IMPRE</t>
  </si>
  <si>
    <t>PGTO CARTAO FUTURA CONFORME E-PROTOCOLO Nº: 17.991.858-7  Delib 84/2020 - CEDCA/PR - Programa Cartão Futuro Emergencial. Prot. 17.991.858-7.</t>
  </si>
  <si>
    <t>21000133</t>
  </si>
  <si>
    <t>PANIFICADORA E CONFEITARIA PAO</t>
  </si>
  <si>
    <t>PGTO CARTAO FUTURO CONFORME E-PROTOCOLO Nº: 18.014.364-5  - Delib. 84/2020 - CEDCA/PR - Programa Cartão Futuro Emergencial. Prot. 18.014.364-5.</t>
  </si>
  <si>
    <t>21000134</t>
  </si>
  <si>
    <t>PGTO CARTAO FUTURO CONFORME E-PROTOCOLO Nº: 17.995.077-4 Delib. 84/2020 - CEDCA/PR - Programa Cartão Futuro Emergencial. Prot. 17.995.077-4.</t>
  </si>
  <si>
    <t>21000144</t>
  </si>
  <si>
    <t>ANTONIO LOBASCZ E CIA LTDA</t>
  </si>
  <si>
    <t>PGTO CARTAO FUTURO CONFORME E-PROTOCOLO Nº: 18.016.648-3 Delib. 84/2020 - CEDCA/PR - Programa Cartão Futuro Emergencial. Prot. 18.016.648-3.</t>
  </si>
  <si>
    <t>21000146</t>
  </si>
  <si>
    <t>MEDSONDA IND. E COM. DE PROD.</t>
  </si>
  <si>
    <t>PGTO CARTAO FUTURO CONFORME E-PROTOCOLO Nº: 18.143.310-8 - Projeto Cartão Futuro Emergencial. Deliberação nº 084/2020/CEDCA. Prot. 18.143.310-8</t>
  </si>
  <si>
    <t>PG SET/21 - DESPACHO 1100/21-DAS/SEJUF - Programa Bolsa Agente de Cidadania – Centros da Juventude. Prot. 17.331.450-7.</t>
  </si>
  <si>
    <t>PG NF 467 - 13ª MED - PD 18.069.772-1 - REEMPENHO DO EMPENHO 19000292/5760 PI. 15.863.369-8 - C.A. 1983/2019/PRED - Serviços engenharia comuns CENSE CTBA.</t>
  </si>
  <si>
    <t>SETEMBRO</t>
  </si>
  <si>
    <t>OUTUBRO</t>
  </si>
  <si>
    <t>SALDO EM 30/09/2021</t>
  </si>
  <si>
    <t>SALDO EM 31/10/2021</t>
  </si>
  <si>
    <t>RECEITAS SETEMBRO</t>
  </si>
  <si>
    <t>RECEITAS OUTUBRO</t>
  </si>
  <si>
    <t>PGTOS OUTUBRO/2021</t>
  </si>
  <si>
    <t>SOBROU</t>
  </si>
  <si>
    <t>SALDO LIVRE 2021.4</t>
  </si>
  <si>
    <t>&gt;Del. 070/2021</t>
  </si>
  <si>
    <t>Edital de Chamamento Público, nominado de “Edital de Pequenos Serviços de Manutenção”, destinados à seleção de propostas de Organizações da Sociedade Civil - OSCs</t>
  </si>
  <si>
    <t>Empenho Novembro 2021</t>
  </si>
  <si>
    <t>Pagamento Novembro 2021</t>
  </si>
  <si>
    <t>Projeto Cartão Futuro Emergencial. Deliberação nº 084/2020/CEDCA. Prot. 18.229.473-0</t>
  </si>
  <si>
    <t>Projeto Cartão Futuro Emergencial. Deliberação nº 084/2020/CEDCA. Prot. 18.239.554-4</t>
  </si>
  <si>
    <t>Projeto Cartão Futuro Emergencial. Deliberação nº 084/2020/CEDCA. Prot. 18.251.313-0</t>
  </si>
  <si>
    <t>Projeto Cartão Futuro Emergencial. Deliberação nº 084/2020/CEDCA. Prot. 18.267.703-5</t>
  </si>
  <si>
    <t>Aquisição de Itens (caderno e prancheta)  para  o  KIT  Conselheiro Tutelar em comemoração aos 30 anos do CEDCA. Deliberação nº 046/2021. Pregão Eletrônico nº 1306/2021 – Lotes 03 e 07. Prot. 18.319.527-1</t>
  </si>
  <si>
    <t>Aquisição de Itens (pen drive)  para  o  KIT  Conselheiro Tutelar em comemoração aos 30 anos do CEDCA. Deliberação nº 046/2021. Pregão Eletrônico nº 1306/2021 – Lote 08. Prot. 18.319.527-1</t>
  </si>
  <si>
    <t>Aquisição de Itens (sacola)  para  o  KIT  Conselheiro Tutelar em comemoração aos 30 anos do CEDCA. Deliberação nº 046/2021. Pregão Eletrônico nº 1306/2021 – Lote 05. Prot. 18.319.593-0</t>
  </si>
  <si>
    <t>Aquisição de Itens (garrafa squeeze)  para  o  KIT  Conselheiro Tutelar em comemoração aos 30 anos do CEDCA. Deliberação nº 046/2021. Pregão Eletrônico nº 1306/2021 – Lote 09. Prot. 18.319.628-6</t>
  </si>
  <si>
    <t>Aquisição de Itens (guarda-chuva)  para  o  KIT  Conselheiro Tutelar em comemoração aos 30 anos do CEDCA. Deliberação nº 046/2021. Pregão Eletrônico nº 1306/2021 – Lote 06. Prot. 18.319.611-1</t>
  </si>
  <si>
    <t>Incentivo Serviço de Convivência e Fortalecimento de Vínculos - Deliberação nº 38/2021 –CEDCA/PR.</t>
  </si>
  <si>
    <t>Incentivo Serviço de Convivência e Fortalecimento de Vínculos - Deliberação nº 38/2021 – CEDCA/PR.</t>
  </si>
  <si>
    <t>Incentivo Serviço de Convivência e Fortalecimento de Vínculos - Deliberação nº 38/2021 – CEDCA/PR.VV</t>
  </si>
  <si>
    <t xml:space="preserve"> Incentivo Serviço de Convivência e Fortalecimento de Vínculos - Deliberação nº 38/2021 – CEDCA/PR.</t>
  </si>
  <si>
    <t>Incentivo Serviço de Convivência e Fortalecimento de Vínculos - Deliberação nº 38/2021 – CEDCA/PR.V</t>
  </si>
  <si>
    <t xml:space="preserve"> Incentivo Serviço de Convivência e Fortalecimento de Vínculos 2021 - Delib.nº 38/2021-CEDCA.</t>
  </si>
  <si>
    <t>PAPEL BRANCO FORMATO A4 (210X297), ALCALINO, 75 G/M², RESMA C/500 FOLHAS/MARCA SUZANO ONE. TCTF 04/2021 MCO 21000041. PROCESSO 4523/20. OC 16084/21.</t>
  </si>
  <si>
    <t xml:space="preserve"> MANUTENÇÃO PREVENTIVA DO ANALISADOR AUTOMÁTICO DE DNA. TCTF Nº 04/21 MCO 21000042. PROCESSO 8558/21. OC 16380/21.</t>
  </si>
  <si>
    <t>Deliberação nº 84/2020 – CEDCA/PR - Programa Cartão Futuro. Prot. 18.328.740-0.</t>
  </si>
  <si>
    <t>SALDO EM 30/11/2021</t>
  </si>
  <si>
    <t>PG NF  88 - 6ª MED - PD 18.243.425-6 - CT 3375/20 - REPAROS CENSE CVEL II -  PROT. 15.856.075-5.</t>
  </si>
  <si>
    <t>PG NF 549 - 14ª MED (FINAL) - PD 18.271.422-4 - CT 338/20 – Reforma CENSE SJP – PROT.17.559.038-2.</t>
  </si>
  <si>
    <t>PG NF 224 - 4ª MED - PD 18.269.704-4 - CT 661/21 - Construção SEMI FEM CTBA - PI.15.794.451-7.</t>
  </si>
  <si>
    <t>CURITIBA . PREF. MUNIC.</t>
  </si>
  <si>
    <t>21000125</t>
  </si>
  <si>
    <t>TIF COMUNICACAO LTDA</t>
  </si>
  <si>
    <t>PG NF 23957 - PD 18.207.302-4 - TCTF 002/2021 - Del 057/20 – CEDCA/PR – Campanha Não Engula o Choro. Prot. 16.988.917-1. PADV 6366/21</t>
  </si>
  <si>
    <t>21000400</t>
  </si>
  <si>
    <t>SECRETARIA DE ESTADO DA JUSTIC</t>
  </si>
  <si>
    <t>21000159</t>
  </si>
  <si>
    <t>PG CFE IF 64/21-CGF - PD 16.222.740-8 - DEL 089/2019-CEDCA, INCENTIVO A CRIANÇA E AO ADOLESCENTE.</t>
  </si>
  <si>
    <t>21000154</t>
  </si>
  <si>
    <t>CAPAL COOPERATIVA AGROINDUSTRI</t>
  </si>
  <si>
    <t>PGTO CARTÃO FURURO CONFORME AUTORIZO NO DESPACHO DO DG COM BASE NA RESOLUÇÃO Nº: 226/2021 Projeto Cartão Futuro Emergencial. Deliberação nº 084/2020/CEDCA. Prot. 18.146.895-5</t>
  </si>
  <si>
    <t>21000311</t>
  </si>
  <si>
    <t>FMDCA . HONORIO SERPA</t>
  </si>
  <si>
    <t>PG PARCELA ÚNICA – INF 67/21 – CGF – PD 18.213253-5   Ações para Crianças e Adolescentes que sofreram impactos em virtude da Pandemia da SARS - COVID 19. Deliberação nº 43/2021 CEDCA.</t>
  </si>
  <si>
    <t>21000312</t>
  </si>
  <si>
    <t>FMDCA . IBAITI</t>
  </si>
  <si>
    <t>PG PARCELA ÚNICA – INF 67/21 – CGF – PD 18.213253-5  Ações para Crianças e Adolescentes que sofreram impactos em virtude da Pandemia da SARS - COVID 19. Deliberação nº 43/2021 CEDCA.</t>
  </si>
  <si>
    <t>21000313</t>
  </si>
  <si>
    <t>FMDCA . IBEMA</t>
  </si>
  <si>
    <t>21000314</t>
  </si>
  <si>
    <t>FMDCA . IBIPORA</t>
  </si>
  <si>
    <t>21000315</t>
  </si>
  <si>
    <t>FMDCA . ICARAIMA</t>
  </si>
  <si>
    <t xml:space="preserve"> PG PARCELA ÚNICA – INF 67/21 – CGF – PD 18.213253-5 Ações para Crianças e Adolescentes que sofreram impactos em virtude da Pandemia da SARS - COVID 19. Deliberação nº 43/2021 CEDCA.</t>
  </si>
  <si>
    <t>21000316</t>
  </si>
  <si>
    <t>FMDCA . IGUARACU</t>
  </si>
  <si>
    <t xml:space="preserve"> PG PARCELA ÚNICA – INF 67/21 – CGF – PD 18.213253-5  Ações para Crianças e Adolescentes que sofreram impactos em virtude da Pandemia da SARS - COVID 19. Deliberação nº 43/2021 CEDCA.</t>
  </si>
  <si>
    <t>21000317</t>
  </si>
  <si>
    <t>FMDCA.IGUATU</t>
  </si>
  <si>
    <t>21000318</t>
  </si>
  <si>
    <t>FMDCA . IMBITUVA</t>
  </si>
  <si>
    <t>21000224</t>
  </si>
  <si>
    <t>FMDCA . BRASILANDIA DO SUL</t>
  </si>
  <si>
    <t>PG PARCELA ÚNICA- INF 67/21-CGF-PD 18.213.253.-5 Ações para Crianças e Adolescentes que sofreram impactos em virtude da Pandemia da SARS- COVID 19. Deliberação n°43/2021- CEDCA/PR</t>
  </si>
  <si>
    <t>21000319</t>
  </si>
  <si>
    <t>FMDCA . INACIO MARTINS</t>
  </si>
  <si>
    <t>21000225</t>
  </si>
  <si>
    <t>21000321</t>
  </si>
  <si>
    <t>FMDCA . INDIANOPOLIS</t>
  </si>
  <si>
    <t>21000322</t>
  </si>
  <si>
    <t>FMDCA . IPIRANGA</t>
  </si>
  <si>
    <t>PG PARCELA ÚNICA – INF 67/21 – CGF – PD 18.213253-5 Ações para Crianças e Adolescentes que sofreram impactos em virtude da Pandemia da SARS - COVID 19. Deliberação nº 43/2021 CEDCA.</t>
  </si>
  <si>
    <t>21000323</t>
  </si>
  <si>
    <t>FMDCA . IPORA</t>
  </si>
  <si>
    <t>21000226</t>
  </si>
  <si>
    <t>FMDCA . CAFELANDIA</t>
  </si>
  <si>
    <t>21000324</t>
  </si>
  <si>
    <t>FMDCA . IRACEMA DO OESTE</t>
  </si>
  <si>
    <t>21000325</t>
  </si>
  <si>
    <t>FMDCA . IRATI</t>
  </si>
  <si>
    <t>21000227</t>
  </si>
  <si>
    <t>FMDCA . CAFEZAL DO SUL</t>
  </si>
  <si>
    <t>21000326</t>
  </si>
  <si>
    <t>FMDCA . IRETAMA</t>
  </si>
  <si>
    <t>21000327</t>
  </si>
  <si>
    <t>FMDCA . ITAMBE</t>
  </si>
  <si>
    <t>21000328</t>
  </si>
  <si>
    <t>FMDCA . ITAPEJARA D OESTE</t>
  </si>
  <si>
    <t>21000228</t>
  </si>
  <si>
    <t>FMDCA . CALIFORNIA</t>
  </si>
  <si>
    <t xml:space="preserve"> PG PARCELA ÚNICA- INF 67/21-CGF-PD 18.213.253.-5 Ações para Crianças e Adolescentes que sofreram impactos em virtude da Pandemia da SARS- COVID 19. Deliberação n°43/2021- CEDCA/PR</t>
  </si>
  <si>
    <t>21000329</t>
  </si>
  <si>
    <t>FMDCA . ITAPERUCU</t>
  </si>
  <si>
    <t>21000229</t>
  </si>
  <si>
    <t>FMDCA . CAMBARA</t>
  </si>
  <si>
    <t>21000330</t>
  </si>
  <si>
    <t>FMDCA . ITAUNA DO SUL</t>
  </si>
  <si>
    <t>21000331</t>
  </si>
  <si>
    <t>FMDCA . IVAI</t>
  </si>
  <si>
    <t>21000230</t>
  </si>
  <si>
    <t>21000332</t>
  </si>
  <si>
    <t>FMDCA . IVAIPORA</t>
  </si>
  <si>
    <t>21000333</t>
  </si>
  <si>
    <t>FMDCA . IVATE</t>
  </si>
  <si>
    <t>21000334</t>
  </si>
  <si>
    <t>FMDCA . IVATUBA</t>
  </si>
  <si>
    <t>21000231</t>
  </si>
  <si>
    <t>FMDCA . CAMBIRA</t>
  </si>
  <si>
    <t>21000335</t>
  </si>
  <si>
    <t>FMDCA . JABOTI</t>
  </si>
  <si>
    <t>21000232</t>
  </si>
  <si>
    <t>FMDCA . CAMPINA DA LAGOA</t>
  </si>
  <si>
    <t>21000336</t>
  </si>
  <si>
    <t>FMDCA . JACAREZINHO</t>
  </si>
  <si>
    <t>21000337</t>
  </si>
  <si>
    <t>FMDCA . JAGUAPITA</t>
  </si>
  <si>
    <t>21000233</t>
  </si>
  <si>
    <t>FMDCA . CAMPINA DO SIMAO</t>
  </si>
  <si>
    <t>21000338</t>
  </si>
  <si>
    <t>FMDCA . JAGUARIAIVA</t>
  </si>
  <si>
    <t>21000234</t>
  </si>
  <si>
    <t>FMDCA . CAMPINA GRANDE DO SUL</t>
  </si>
  <si>
    <t>21000339</t>
  </si>
  <si>
    <t>FMDCA . JANIOPOLIS</t>
  </si>
  <si>
    <t>21000340</t>
  </si>
  <si>
    <t>FMDCA . JAPIRA</t>
  </si>
  <si>
    <t>21000235</t>
  </si>
  <si>
    <t>21000237</t>
  </si>
  <si>
    <t>21000238</t>
  </si>
  <si>
    <t>FMDCA . CAMPO MAGRO</t>
  </si>
  <si>
    <t>21000341</t>
  </si>
  <si>
    <t>21000342</t>
  </si>
  <si>
    <t>FMDCA . JARDIM ALEGRE</t>
  </si>
  <si>
    <t>21000239</t>
  </si>
  <si>
    <t>FMDCA . CAMPO MOURAO</t>
  </si>
  <si>
    <t>21000343</t>
  </si>
  <si>
    <t>FMDCA . JARDIM OLINDA</t>
  </si>
  <si>
    <t>21000240</t>
  </si>
  <si>
    <t>FMDCA . CANDIDO DE ABREU</t>
  </si>
  <si>
    <t>21000241</t>
  </si>
  <si>
    <t>21000242</t>
  </si>
  <si>
    <t>FMDCA . CANTAGALO</t>
  </si>
  <si>
    <t>PG PARCELA ÚNICA- INF 67/21-CGF-PD 18.213.253.-5 Ações para Crianças e Adolescentes que sofreram impactos em virtude da Pandemia da SARS - COVID 19. Deliberação nº 43/2021 CEDCA.</t>
  </si>
  <si>
    <t>21000243</t>
  </si>
  <si>
    <t>FMDCA . CAPANEMA</t>
  </si>
  <si>
    <t>21000244</t>
  </si>
  <si>
    <t>FMDCA . CAPITAO LEONIDAS MARQU</t>
  </si>
  <si>
    <t>21000245</t>
  </si>
  <si>
    <t>FMDCA . CARLOPOLIS</t>
  </si>
  <si>
    <t>PG PARCELA ÚNICA- INF 67/21-CGF-PD 18.213.253.-5  Ações para Crianças e Adolescentes que sofreram impactos em virtude da Pandemia da SARS - COVID 19. Deliberação nº 43/2021 CEDCA.</t>
  </si>
  <si>
    <t>21000442</t>
  </si>
  <si>
    <t>FMDCA . PRADO FERREIRA</t>
  </si>
  <si>
    <t>PG PARCELA UNICA - IF 67/21-CGF - PD 18.213.253-5 - Ações para Crianças e Adolescentes que sofreram impactos em virtude da Pandemia da SARS - COVID 19. Deliberação nº 43/2021 CEDCA.</t>
  </si>
  <si>
    <t>21000443</t>
  </si>
  <si>
    <t>FMDCA . PRANCHITA</t>
  </si>
  <si>
    <t>21000444</t>
  </si>
  <si>
    <t>FMDCA . PRESIDENTE CASTELO BRA</t>
  </si>
  <si>
    <t>21000445</t>
  </si>
  <si>
    <t>21000446</t>
  </si>
  <si>
    <t>FMDCA . PRUDENTOPOLIS</t>
  </si>
  <si>
    <t>21000447</t>
  </si>
  <si>
    <t>FMDCA . QUATIGUA</t>
  </si>
  <si>
    <t>21000345</t>
  </si>
  <si>
    <t>FMDCA . JESUITAS</t>
  </si>
  <si>
    <t>21000246</t>
  </si>
  <si>
    <t>FMDCA . CASCAVEL</t>
  </si>
  <si>
    <t>21000448</t>
  </si>
  <si>
    <t>FMDCA . QUATRO BARRAS</t>
  </si>
  <si>
    <t>21000346</t>
  </si>
  <si>
    <t>FMDCA . JOAQUIM TAVORA</t>
  </si>
  <si>
    <t xml:space="preserve">  PG PARCELA ÚNICA – INF 67/21 – CGF – PD 18.213253-5  Ações para Crianças e Adolescentes que sofreram impactos em virtude da Pandemia da SARS - COVID 19. Deliberação nº 43/2021 CEDCA.</t>
  </si>
  <si>
    <t>21000449</t>
  </si>
  <si>
    <t>FMDCA . QUEDAS DO IGUACU</t>
  </si>
  <si>
    <t>21000450</t>
  </si>
  <si>
    <t>FMDCA . QUERENCIA DO NORTE</t>
  </si>
  <si>
    <t>21000347</t>
  </si>
  <si>
    <t>FMDCA . JUNDIAI DO SUL</t>
  </si>
  <si>
    <t>21000451</t>
  </si>
  <si>
    <t>FMDCA . QUINTA DO SOL</t>
  </si>
  <si>
    <t>21000247</t>
  </si>
  <si>
    <t>FMDCA . CASTRO</t>
  </si>
  <si>
    <t>21000348</t>
  </si>
  <si>
    <t>FMDCA . KALORE</t>
  </si>
  <si>
    <t>21000452</t>
  </si>
  <si>
    <t>FMDCA . QUITANDINHA</t>
  </si>
  <si>
    <t>21000349</t>
  </si>
  <si>
    <t>FMDCA . LAPA</t>
  </si>
  <si>
    <t>21000453</t>
  </si>
  <si>
    <t>FMDCA . RANCHO ALEGRE</t>
  </si>
  <si>
    <t>21000248</t>
  </si>
  <si>
    <t>FMDCA . CATANDUVAS</t>
  </si>
  <si>
    <t>21000454</t>
  </si>
  <si>
    <t>FMDCA . REALEZA</t>
  </si>
  <si>
    <t>21000351</t>
  </si>
  <si>
    <t>FMDCA . LARANJEIRAS DO SUL</t>
  </si>
  <si>
    <t>21000249</t>
  </si>
  <si>
    <t>FMDCA . CENTENARIO DO SUL</t>
  </si>
  <si>
    <t>21000352</t>
  </si>
  <si>
    <t>FMDCA . LIDIANOPOLIS</t>
  </si>
  <si>
    <t>21000353</t>
  </si>
  <si>
    <t>FMDCA . LINDOESTE</t>
  </si>
  <si>
    <t>21000250</t>
  </si>
  <si>
    <t>FMDCA . CERRO AZUL</t>
  </si>
  <si>
    <t>21000251</t>
  </si>
  <si>
    <t>21000252</t>
  </si>
  <si>
    <t>FMDCA . CHOPINZINHO</t>
  </si>
  <si>
    <t xml:space="preserve"> PG PARCELA ÚNICA- INF 67/21-CGF-PD 18.213.253.-5 Ações para Crianças e Adolescentes que sofreram impactos em virtude da Pandemia da SARS - COVID 19. Deliberação nº 43/2021 CEDCA.</t>
  </si>
  <si>
    <t>21000354</t>
  </si>
  <si>
    <t>FMDCA . LOANDA</t>
  </si>
  <si>
    <t>21000455</t>
  </si>
  <si>
    <t>FMDCA . REBOUCAS</t>
  </si>
  <si>
    <t>21000253</t>
  </si>
  <si>
    <t>FMDCA . CIANORTE</t>
  </si>
  <si>
    <t>21000355</t>
  </si>
  <si>
    <t>FMDCA . LOBATO</t>
  </si>
  <si>
    <t>21000356</t>
  </si>
  <si>
    <t>FMDCA . LONDRINA</t>
  </si>
  <si>
    <t>21000254</t>
  </si>
  <si>
    <t>FMDCA . CIDADE GAUCHA</t>
  </si>
  <si>
    <t>21000357</t>
  </si>
  <si>
    <t>FMDCA . LUNARDELLI</t>
  </si>
  <si>
    <t>21000255</t>
  </si>
  <si>
    <t>FMDCA . CLEVELANDIA</t>
  </si>
  <si>
    <t>21000358</t>
  </si>
  <si>
    <t>21000500</t>
  </si>
  <si>
    <t>FMDCA . MALLET</t>
  </si>
  <si>
    <t>21000256</t>
  </si>
  <si>
    <t>FMDCA . COLOMBO</t>
  </si>
  <si>
    <t>21000359</t>
  </si>
  <si>
    <t>FMDCA . MAMBORE</t>
  </si>
  <si>
    <t>21000360</t>
  </si>
  <si>
    <t>FMDCA . MANDAGUACU</t>
  </si>
  <si>
    <t>21000257</t>
  </si>
  <si>
    <t>FMDCA . COLORADO</t>
  </si>
  <si>
    <t>21000361</t>
  </si>
  <si>
    <t>FMDCA . MANDAGUARI</t>
  </si>
  <si>
    <t>21000258</t>
  </si>
  <si>
    <t>FMDCA . CONSELHEIRO MAIRINCK</t>
  </si>
  <si>
    <t>21000458</t>
  </si>
  <si>
    <t>21000259</t>
  </si>
  <si>
    <t>FMDCA . CONTENDA</t>
  </si>
  <si>
    <t>21000362</t>
  </si>
  <si>
    <t>FMDCA . MANDIRITUBA</t>
  </si>
  <si>
    <t>21000260</t>
  </si>
  <si>
    <t>FMDCA . CORBELIA</t>
  </si>
  <si>
    <t>21000363</t>
  </si>
  <si>
    <t>FMDCA . MANFRINOPOLIS</t>
  </si>
  <si>
    <t>21000261</t>
  </si>
  <si>
    <t>FMDCA . CORNELIO PROCOPIO</t>
  </si>
  <si>
    <t>21000364</t>
  </si>
  <si>
    <t>FMDCA . MANGUEIRINHA</t>
  </si>
  <si>
    <t>21000365</t>
  </si>
  <si>
    <t>FMDCA . MANOEL RIBAS</t>
  </si>
  <si>
    <t>21000262</t>
  </si>
  <si>
    <t>FMDCA . CORONEL DOMINGOS SOARE</t>
  </si>
  <si>
    <t>21000263</t>
  </si>
  <si>
    <t>21000264</t>
  </si>
  <si>
    <t>FMDCA . CORUMBATAI DO SUL</t>
  </si>
  <si>
    <t>21000366</t>
  </si>
  <si>
    <t>FMDCA . MARECHAL CANDIDO RONDO</t>
  </si>
  <si>
    <t>21000457</t>
  </si>
  <si>
    <t>FMDCA . RESERVA DO IGUACU</t>
  </si>
  <si>
    <t>21000265</t>
  </si>
  <si>
    <t>FMDCA . CRUZ MACHADO</t>
  </si>
  <si>
    <t>21000459</t>
  </si>
  <si>
    <t>FMDCA . RIBEIRAO DO PINHAL</t>
  </si>
  <si>
    <t>21000266</t>
  </si>
  <si>
    <t>FMDCA . CRUZEIRO DO IGUACU</t>
  </si>
  <si>
    <t>21000460</t>
  </si>
  <si>
    <t>FMDCA . RIO AZUL</t>
  </si>
  <si>
    <t>21000461</t>
  </si>
  <si>
    <t>FMDCA . RIO BOM</t>
  </si>
  <si>
    <t>21000267</t>
  </si>
  <si>
    <t>FMDCA . CRUZEIRO DO OESTE</t>
  </si>
  <si>
    <t>21000368</t>
  </si>
  <si>
    <t>FMDCA . MARIALVA</t>
  </si>
  <si>
    <t>21000462</t>
  </si>
  <si>
    <t>FMDCA . RIO BONITO DO IGUACU</t>
  </si>
  <si>
    <t>21000463</t>
  </si>
  <si>
    <t>FMDCA . RIO BRANCO DO IVAI</t>
  </si>
  <si>
    <t>21000369</t>
  </si>
  <si>
    <t>FMDCA . MARILANDIA DO SUL</t>
  </si>
  <si>
    <t>21000161</t>
  </si>
  <si>
    <t>FMDCA . ABATIA</t>
  </si>
  <si>
    <t>21000464</t>
  </si>
  <si>
    <t>21000370</t>
  </si>
  <si>
    <t>FMDCA . MARILENA</t>
  </si>
  <si>
    <t>21000162</t>
  </si>
  <si>
    <t>FMDCA. ADRIANOPOLIS</t>
  </si>
  <si>
    <t>21000465</t>
  </si>
  <si>
    <t>21000371</t>
  </si>
  <si>
    <t>FMDCA . MARILUZ</t>
  </si>
  <si>
    <t>21000466</t>
  </si>
  <si>
    <t>FMDCA . ROLANDIA</t>
  </si>
  <si>
    <t>21000467</t>
  </si>
  <si>
    <t>FMDCA . RONCADOR</t>
  </si>
  <si>
    <t>21000372</t>
  </si>
  <si>
    <t>21000468</t>
  </si>
  <si>
    <t>FMDCA . RONDON</t>
  </si>
  <si>
    <t>21000164</t>
  </si>
  <si>
    <t>FMDCA . ALMIRANTE TAMANDARE</t>
  </si>
  <si>
    <t>21000373</t>
  </si>
  <si>
    <t>21000469</t>
  </si>
  <si>
    <t xml:space="preserve"> FMDCA.ROSARIO DO IVAI</t>
  </si>
  <si>
    <t>21000374</t>
  </si>
  <si>
    <t>FMDCA . MARIPA</t>
  </si>
  <si>
    <t>21000165</t>
  </si>
  <si>
    <t>FMDCA . ALTAMIRA DO PARANA</t>
  </si>
  <si>
    <t>21000375</t>
  </si>
  <si>
    <t>FMDCA . MARMELEIRO</t>
  </si>
  <si>
    <t>21000470</t>
  </si>
  <si>
    <t>FMDCA . SABAUDIA</t>
  </si>
  <si>
    <t>21000166</t>
  </si>
  <si>
    <t>FMDCA . ALTO PARAISO</t>
  </si>
  <si>
    <t>21000167</t>
  </si>
  <si>
    <t>FMDCA . ALTO PARANA</t>
  </si>
  <si>
    <t>21000376</t>
  </si>
  <si>
    <t>FMDCA . MARQUINHO</t>
  </si>
  <si>
    <t>21000168</t>
  </si>
  <si>
    <t>FMDCA . ALVORADA DO SUL</t>
  </si>
  <si>
    <t>21000471</t>
  </si>
  <si>
    <t>FMDCA . SALGADO FILHO</t>
  </si>
  <si>
    <t>21000472</t>
  </si>
  <si>
    <t>FMDCA . SALTO DO ITARARE</t>
  </si>
  <si>
    <t>21000377</t>
  </si>
  <si>
    <t>FMDCA . MARUMBI</t>
  </si>
  <si>
    <t>21000169</t>
  </si>
  <si>
    <t>FMDCA . AMAPORA</t>
  </si>
  <si>
    <t>21000473</t>
  </si>
  <si>
    <t>FMDCA . SALTO DO LONTRA</t>
  </si>
  <si>
    <t>21000474</t>
  </si>
  <si>
    <t>FMDCA . SANTA AMELIA</t>
  </si>
  <si>
    <t>21000170</t>
  </si>
  <si>
    <t>FMDCA . AMPERE</t>
  </si>
  <si>
    <t>21000378</t>
  </si>
  <si>
    <t>FMDCA . MATELANDIA</t>
  </si>
  <si>
    <t>21000476</t>
  </si>
  <si>
    <t>FMDCA . SANTA CRUZ DE MONTE CA</t>
  </si>
  <si>
    <t>21000171</t>
  </si>
  <si>
    <t>FMDCA . ANAHY</t>
  </si>
  <si>
    <t>21000379</t>
  </si>
  <si>
    <t>FMDCA . MATINHOS</t>
  </si>
  <si>
    <t>21000547</t>
  </si>
  <si>
    <t>FMDCA . SANTA FE</t>
  </si>
  <si>
    <t>21000380</t>
  </si>
  <si>
    <t>FMDCA . MATO RICO</t>
  </si>
  <si>
    <t>21000172</t>
  </si>
  <si>
    <t>FMDCA . ANDIRA</t>
  </si>
  <si>
    <t>21000381</t>
  </si>
  <si>
    <t>FMDCA . MAUA DA SERRA</t>
  </si>
  <si>
    <t>21000173</t>
  </si>
  <si>
    <t>FMDCA . ANGULO</t>
  </si>
  <si>
    <t>21000382</t>
  </si>
  <si>
    <t>FMDCA . MEDIANEIRA</t>
  </si>
  <si>
    <t>21000383</t>
  </si>
  <si>
    <t>FMDCA . MERCEDES</t>
  </si>
  <si>
    <t>21000478</t>
  </si>
  <si>
    <t>FMDCA . SANTA HELENA</t>
  </si>
  <si>
    <t>21000174</t>
  </si>
  <si>
    <t>FMDCA . ANTONINA</t>
  </si>
  <si>
    <t>21000479</t>
  </si>
  <si>
    <t>FMDCA . SANTA INES</t>
  </si>
  <si>
    <t>21000384</t>
  </si>
  <si>
    <t>21000175</t>
  </si>
  <si>
    <t>FMDCA . ANTONIO OLINTO</t>
  </si>
  <si>
    <t>21000385</t>
  </si>
  <si>
    <t>FMDCA.MIRASELVA</t>
  </si>
  <si>
    <t>21000480</t>
  </si>
  <si>
    <t>FMDCA . SANTA IZABEL DO OESTE</t>
  </si>
  <si>
    <t>21000386</t>
  </si>
  <si>
    <t>FMDCA . MISSAL</t>
  </si>
  <si>
    <t>21000481</t>
  </si>
  <si>
    <t>21000387</t>
  </si>
  <si>
    <t>FMDCA . MOREIRA SALES</t>
  </si>
  <si>
    <t>21000176</t>
  </si>
  <si>
    <t>FMDCA . APUCARANA</t>
  </si>
  <si>
    <t>21000482</t>
  </si>
  <si>
    <t>FMDCA . SANTA MARIA DO OESTE</t>
  </si>
  <si>
    <t>21000388</t>
  </si>
  <si>
    <t>FMDCA . MORRETES</t>
  </si>
  <si>
    <t>21000483</t>
  </si>
  <si>
    <t>FMDCA . SANTA MARIANA</t>
  </si>
  <si>
    <t>21000389</t>
  </si>
  <si>
    <t>FMDCA . MUNHOZ DE MELLO</t>
  </si>
  <si>
    <t>21000484</t>
  </si>
  <si>
    <t>FMDCA . SANTA MONICA</t>
  </si>
  <si>
    <t>21000390</t>
  </si>
  <si>
    <t>FMDCA . NOVA ALIANCA DO IVAI</t>
  </si>
  <si>
    <t>21000391</t>
  </si>
  <si>
    <t>FMDCA . NOVA AMERICA DA COLINA</t>
  </si>
  <si>
    <t>21000180</t>
  </si>
  <si>
    <t>FMDCA . ARAPONGAS</t>
  </si>
  <si>
    <t>21000392</t>
  </si>
  <si>
    <t>21000393</t>
  </si>
  <si>
    <t>FMDCA . NOVA CANTU</t>
  </si>
  <si>
    <t>21000394</t>
  </si>
  <si>
    <t>FMDCA . NOVA ESPERANCA</t>
  </si>
  <si>
    <t>21000177</t>
  </si>
  <si>
    <t>21000395</t>
  </si>
  <si>
    <t>FMDCA . NOVA ESPERANCA DO SUDO</t>
  </si>
  <si>
    <t>21000178</t>
  </si>
  <si>
    <t>FMDCA . ARARUNA</t>
  </si>
  <si>
    <t>21000485</t>
  </si>
  <si>
    <t>FMDCA . SANTA TEREZA DO OESTE</t>
  </si>
  <si>
    <t>21000486</t>
  </si>
  <si>
    <t>FMDCA  . SANTA TEREZINHA DE IT</t>
  </si>
  <si>
    <t>21000181</t>
  </si>
  <si>
    <t>21000487</t>
  </si>
  <si>
    <t>FMDCA . SANTANA DO ITARARE</t>
  </si>
  <si>
    <t>21000396</t>
  </si>
  <si>
    <t>FMDCA.NOVA FATIMA</t>
  </si>
  <si>
    <t>21000463 Ações para Crianças e Adolescentes que sofreram impactos em virtude da Pandemia da SARS - COVID 19. Deliberação nº 43/2021 CEDCA.</t>
  </si>
  <si>
    <t>21000179</t>
  </si>
  <si>
    <t>FMDCA . ARIRANHA DO IVAI</t>
  </si>
  <si>
    <t>21000488</t>
  </si>
  <si>
    <t>FMDCA . SANTO ANTONIO DA PLATI</t>
  </si>
  <si>
    <t>21000397</t>
  </si>
  <si>
    <t>FMDCA . NOVA LONDRINA</t>
  </si>
  <si>
    <t>21000489</t>
  </si>
  <si>
    <t>FMDCA . SANTO ANTONIO DO CAIUA</t>
  </si>
  <si>
    <t>21000182</t>
  </si>
  <si>
    <t>FMDCA . ASSAI</t>
  </si>
  <si>
    <t>21000491</t>
  </si>
  <si>
    <t>FMDCA . SANTO INACIO</t>
  </si>
  <si>
    <t>21000398</t>
  </si>
  <si>
    <t>FMDCA . NOVA OLIMPIA</t>
  </si>
  <si>
    <t>21000183</t>
  </si>
  <si>
    <t>FMDCA . ASSIS CHATEAUBRIAND</t>
  </si>
  <si>
    <t>21000492</t>
  </si>
  <si>
    <t>FMDCA . SAO CARLOS DO IVAI</t>
  </si>
  <si>
    <t>21000401</t>
  </si>
  <si>
    <t>FMDCA . NOVA PRATA DO IGUACU</t>
  </si>
  <si>
    <t>21000493</t>
  </si>
  <si>
    <t>FMDCA . SAO JERONIMO DA SERRA</t>
  </si>
  <si>
    <t>21000184</t>
  </si>
  <si>
    <t>FMDCA . ASTORGA</t>
  </si>
  <si>
    <t>21000494</t>
  </si>
  <si>
    <t>FMDCA . SAO JOAO</t>
  </si>
  <si>
    <t>21000185</t>
  </si>
  <si>
    <t>FMDCA . ATALAIA</t>
  </si>
  <si>
    <t>21000495</t>
  </si>
  <si>
    <t>FMDCA . SAO JOAO DO CAIUA</t>
  </si>
  <si>
    <t>21000402</t>
  </si>
  <si>
    <t>FMDCA . NOVA SANTA BARBARA</t>
  </si>
  <si>
    <t>21000186</t>
  </si>
  <si>
    <t>FMDCA . BALSA NOVA</t>
  </si>
  <si>
    <t>21000496</t>
  </si>
  <si>
    <t>FMDCA . SAO JOAO DO IVAI</t>
  </si>
  <si>
    <t>21000403</t>
  </si>
  <si>
    <t>FMDCA . NOVA SANTA ROSA</t>
  </si>
  <si>
    <t>21000497</t>
  </si>
  <si>
    <t>FMDCA . SAO JOAO DO TRIUNFO</t>
  </si>
  <si>
    <t>21000187</t>
  </si>
  <si>
    <t>FMDCA . BANDEIRANTES</t>
  </si>
  <si>
    <t>21000404</t>
  </si>
  <si>
    <t>FMDCA . NOVA TEBAS</t>
  </si>
  <si>
    <t>21000498</t>
  </si>
  <si>
    <t>FMDCA . SAO JORGE DO IVAI</t>
  </si>
  <si>
    <t>21000188</t>
  </si>
  <si>
    <t>FMDCA . BARBOSA FERRAZ</t>
  </si>
  <si>
    <t>21000501</t>
  </si>
  <si>
    <t>FMDCA . SAO JORGE D OESTE</t>
  </si>
  <si>
    <t>21000405</t>
  </si>
  <si>
    <t>FMDCA . NOVO ITACOLOMI</t>
  </si>
  <si>
    <t>21000406</t>
  </si>
  <si>
    <t>21000499</t>
  </si>
  <si>
    <t>FMDCA . SAO JORGE DO PATROCINI</t>
  </si>
  <si>
    <t>21000548</t>
  </si>
  <si>
    <t>FMDCA . SAO JOSE DAS PALMEIRAS</t>
  </si>
  <si>
    <t>21000190</t>
  </si>
  <si>
    <t>FMDCA . BARRACAO</t>
  </si>
  <si>
    <t>21000407</t>
  </si>
  <si>
    <t>FMDCA . OURIZONA</t>
  </si>
  <si>
    <t>21000211</t>
  </si>
  <si>
    <t>FMDCA . BELA VISTA DA CAROBA</t>
  </si>
  <si>
    <t>21000408</t>
  </si>
  <si>
    <t>FMDCA . OURO VERDE DO OESTE</t>
  </si>
  <si>
    <t>21000409</t>
  </si>
  <si>
    <t>FMDCA . PAICANDU</t>
  </si>
  <si>
    <t>21000212</t>
  </si>
  <si>
    <t>FMDCA . BELA VISTA DO PARAISO</t>
  </si>
  <si>
    <t>21000410</t>
  </si>
  <si>
    <t>FMDCA . PALMAS</t>
  </si>
  <si>
    <t>21000213</t>
  </si>
  <si>
    <t>FMDCA . BITURUNA</t>
  </si>
  <si>
    <t>21000411</t>
  </si>
  <si>
    <t>FMDCA . PALMEIRA</t>
  </si>
  <si>
    <t>21000412</t>
  </si>
  <si>
    <t>FMDCA . PALMITAL</t>
  </si>
  <si>
    <t>21000214</t>
  </si>
  <si>
    <t>FMDCA . BOA ESPERANCA</t>
  </si>
  <si>
    <t>21000413</t>
  </si>
  <si>
    <t>FMDCA . PALOTINA</t>
  </si>
  <si>
    <t>21000546</t>
  </si>
  <si>
    <t>FMDCA . SAO JOSE DOS PINHAIS</t>
  </si>
  <si>
    <t>21000215</t>
  </si>
  <si>
    <t>FMDCA . BOA ESPERANCA DO IGUAC</t>
  </si>
  <si>
    <t>21000504</t>
  </si>
  <si>
    <t>FMDCA . SAO MATEUS DO SUL</t>
  </si>
  <si>
    <t>21000505</t>
  </si>
  <si>
    <t>FMDCA . SAO MIGUEL DO IGUACU</t>
  </si>
  <si>
    <t>21000506</t>
  </si>
  <si>
    <t>FMDCA . SAO PEDRO DO IVAI</t>
  </si>
  <si>
    <t>21000217</t>
  </si>
  <si>
    <t>21000415</t>
  </si>
  <si>
    <t>FMDCA . PARANACITY</t>
  </si>
  <si>
    <t>21000218</t>
  </si>
  <si>
    <t>FMDCA . BOCAIUVA DO SUL</t>
  </si>
  <si>
    <t>21000219</t>
  </si>
  <si>
    <t>FMDCA . BOM JESUS DO SUL</t>
  </si>
  <si>
    <t>PG PARCELA ÚNICA- INF 67/21-CGF-PD 18.213.253.-5  Ações para Crianças e Adolescentes que sofreram impactos em virtude da Pandemia da SARS- COVID 19. Deliberação n°43/2021- CEDCA/PR</t>
  </si>
  <si>
    <t>21000416</t>
  </si>
  <si>
    <t>FMDCA.PARANAPOEMA</t>
  </si>
  <si>
    <t>21000220</t>
  </si>
  <si>
    <t>FMDCA . BOM SUCESSO</t>
  </si>
  <si>
    <t>21000221</t>
  </si>
  <si>
    <t>21000508</t>
  </si>
  <si>
    <t>FMDCA . SAO SEBASTIAO DA AMORE</t>
  </si>
  <si>
    <t>21000222</t>
  </si>
  <si>
    <t>FMDCA . BORRAZOPOLIS</t>
  </si>
  <si>
    <t>21000509</t>
  </si>
  <si>
    <t>FMDCA . SAO TOME</t>
  </si>
  <si>
    <t>21000510</t>
  </si>
  <si>
    <t>FMDCA . SAPOPEMA</t>
  </si>
  <si>
    <t>21000418</t>
  </si>
  <si>
    <t>FMDCA . PATO BRAGADO</t>
  </si>
  <si>
    <t>21000511</t>
  </si>
  <si>
    <t>FMDCA . SARANDI</t>
  </si>
  <si>
    <t>21000223</t>
  </si>
  <si>
    <t>FMDCA . BRAGANEY</t>
  </si>
  <si>
    <t>21000419</t>
  </si>
  <si>
    <t>FMDCA . PATO BRANCO</t>
  </si>
  <si>
    <t>21000420</t>
  </si>
  <si>
    <t>FMDCA . PAULA FREITAS</t>
  </si>
  <si>
    <t>21000269</t>
  </si>
  <si>
    <t>FMDCA . CRUZMALTINA</t>
  </si>
  <si>
    <t>21000512</t>
  </si>
  <si>
    <t>FMDCA . SERRANOPOLIS DO IGUACU</t>
  </si>
  <si>
    <t>21000421</t>
  </si>
  <si>
    <t>FMDCA . PAULO FRONTIN</t>
  </si>
  <si>
    <t>21000270</t>
  </si>
  <si>
    <t>FMDCA . CURITIBA</t>
  </si>
  <si>
    <t>21000422</t>
  </si>
  <si>
    <t>FMDCA . PEROBAL</t>
  </si>
  <si>
    <t>21000423</t>
  </si>
  <si>
    <t>FMDCA . PEROLA</t>
  </si>
  <si>
    <t>21000424</t>
  </si>
  <si>
    <t>FMDCA . PEROLA D OESTE</t>
  </si>
  <si>
    <t>21000271</t>
  </si>
  <si>
    <t>FMDCA . CURIUVA</t>
  </si>
  <si>
    <t>21000425</t>
  </si>
  <si>
    <t>FMDCA . PIEN</t>
  </si>
  <si>
    <t>21000274</t>
  </si>
  <si>
    <t>FMDCA . DIAMANTE D OESTE</t>
  </si>
  <si>
    <t>21000272</t>
  </si>
  <si>
    <t>FMDCA . DIAMANTE DO NORTE</t>
  </si>
  <si>
    <t>21000273</t>
  </si>
  <si>
    <t>FMDCA . DIAMANTE DO SUL</t>
  </si>
  <si>
    <t>21000426</t>
  </si>
  <si>
    <t>FMDCA . PINHAIS</t>
  </si>
  <si>
    <t>21000427</t>
  </si>
  <si>
    <t>21000275</t>
  </si>
  <si>
    <t>FMDCA . DOIS VIZINHOS</t>
  </si>
  <si>
    <t>21000428</t>
  </si>
  <si>
    <t>FMDCA . PINHALAO</t>
  </si>
  <si>
    <t>21000276</t>
  </si>
  <si>
    <t>FMDCA . DOURADINA</t>
  </si>
  <si>
    <t>21000429</t>
  </si>
  <si>
    <t>FMDCA . PINHAO</t>
  </si>
  <si>
    <t>21000277</t>
  </si>
  <si>
    <t>FMDCA . DOUTOR ULYSSES</t>
  </si>
  <si>
    <t>21000430</t>
  </si>
  <si>
    <t>21000278</t>
  </si>
  <si>
    <t>FMDCA . ENEAS MARQUES</t>
  </si>
  <si>
    <t>21000431</t>
  </si>
  <si>
    <t>21000432</t>
  </si>
  <si>
    <t>FMDCA . PITANGA</t>
  </si>
  <si>
    <t>21000279</t>
  </si>
  <si>
    <t>FMDCA . ENGENHEIRO BELTRAO</t>
  </si>
  <si>
    <t>21000433</t>
  </si>
  <si>
    <t>FMDCA . PITANGUEIRAS</t>
  </si>
  <si>
    <t>21000434</t>
  </si>
  <si>
    <t>FMDCA . PLANALTINA DO PARANA</t>
  </si>
  <si>
    <t>21000513</t>
  </si>
  <si>
    <t>FMDCA . SERTANEJA</t>
  </si>
  <si>
    <t>21000280</t>
  </si>
  <si>
    <t>FMDCA . ESPERANCA NOVA</t>
  </si>
  <si>
    <t>21000514</t>
  </si>
  <si>
    <t>FMDCA . SERTANOPOLIS</t>
  </si>
  <si>
    <t>21000281</t>
  </si>
  <si>
    <t>FMDCA . FAROL</t>
  </si>
  <si>
    <t>21000282</t>
  </si>
  <si>
    <t>FMDCA . FAXINAL</t>
  </si>
  <si>
    <t>21000516</t>
  </si>
  <si>
    <t>FMDCA . SULINA</t>
  </si>
  <si>
    <t>21000517</t>
  </si>
  <si>
    <t>FMDCA . TAMARANA</t>
  </si>
  <si>
    <t>21000283</t>
  </si>
  <si>
    <t>FMDCA . FAZENDA RIO GRANDE</t>
  </si>
  <si>
    <t>21000436</t>
  </si>
  <si>
    <t>FMDCA . PONTA GROSSA</t>
  </si>
  <si>
    <t>21000518</t>
  </si>
  <si>
    <t>FMDCA . TAMBOARA</t>
  </si>
  <si>
    <t>21000284</t>
  </si>
  <si>
    <t>FMDCA . FENIX</t>
  </si>
  <si>
    <t>21000437</t>
  </si>
  <si>
    <t>FMDCA . PONTAL DO PARANA</t>
  </si>
  <si>
    <t>21000519</t>
  </si>
  <si>
    <t>FMDCA . TEIXEIRA SOARES</t>
  </si>
  <si>
    <t>21000520</t>
  </si>
  <si>
    <t>FMDCA . TERRA BOA</t>
  </si>
  <si>
    <t>21000438</t>
  </si>
  <si>
    <t>FMDCA . PORECATU</t>
  </si>
  <si>
    <t>21000285</t>
  </si>
  <si>
    <t>FMDCA . FERNANDES PINHEIRO</t>
  </si>
  <si>
    <t>21000439</t>
  </si>
  <si>
    <t>FMDCA . PORTO AMAZONAS</t>
  </si>
  <si>
    <t>21000521</t>
  </si>
  <si>
    <t>FMDCA . TERRA RICA</t>
  </si>
  <si>
    <t>21000286</t>
  </si>
  <si>
    <t>FMDCA . FIGUEIRA</t>
  </si>
  <si>
    <t>21000522</t>
  </si>
  <si>
    <t>FMDCA . TERRA ROXA</t>
  </si>
  <si>
    <t>21000287</t>
  </si>
  <si>
    <t>FMDCA . FLOR DA SERRA DO SUL</t>
  </si>
  <si>
    <t>21000288</t>
  </si>
  <si>
    <t>FMDCA . FLORAI</t>
  </si>
  <si>
    <t>21000289</t>
  </si>
  <si>
    <t>FMDCA . FLORESTA</t>
  </si>
  <si>
    <t>21000290</t>
  </si>
  <si>
    <t>FMDCA . FLORESTOPOLIS</t>
  </si>
  <si>
    <t>21000291</t>
  </si>
  <si>
    <t>FMDCA . FLORIDA</t>
  </si>
  <si>
    <t>21000292</t>
  </si>
  <si>
    <t>FMDCA . FORMOSA DO OESTE</t>
  </si>
  <si>
    <t>21000293</t>
  </si>
  <si>
    <t>FMDCA . FOZ DO IGUACU</t>
  </si>
  <si>
    <t>21000294</t>
  </si>
  <si>
    <t>FMDCA . FOZ DO JORDAO</t>
  </si>
  <si>
    <t>21000295</t>
  </si>
  <si>
    <t>FMDCA . FRANCISCO ALVES</t>
  </si>
  <si>
    <t>21000523</t>
  </si>
  <si>
    <t>FMDCA . TIBAGI</t>
  </si>
  <si>
    <t>21000296</t>
  </si>
  <si>
    <t>FMDCA . FRANCISCO BELTRAO</t>
  </si>
  <si>
    <t>21000297</t>
  </si>
  <si>
    <t>FMDCA . GENERAL CARNEIRO</t>
  </si>
  <si>
    <t>21000298</t>
  </si>
  <si>
    <t>FMDCA . GODOY MOREIRA</t>
  </si>
  <si>
    <t>21000414</t>
  </si>
  <si>
    <t>FMDCA . PARAISO DO NORTE</t>
  </si>
  <si>
    <t>21000299</t>
  </si>
  <si>
    <t>FMDCA . GOIOERE</t>
  </si>
  <si>
    <t>21000300</t>
  </si>
  <si>
    <t>FMDCA . GOIOXIM</t>
  </si>
  <si>
    <t>21000301</t>
  </si>
  <si>
    <t>FMDCA . GRANDES RIOS</t>
  </si>
  <si>
    <t>21000524</t>
  </si>
  <si>
    <t>FMDCA . TIJUCAS DO SUL</t>
  </si>
  <si>
    <t>21000302</t>
  </si>
  <si>
    <t>FMDCA . GUAIRA</t>
  </si>
  <si>
    <t>21000304</t>
  </si>
  <si>
    <t>FMDCA . GUAMIRANGA</t>
  </si>
  <si>
    <t>21000305</t>
  </si>
  <si>
    <t>FMDCA . GUAPIRAMA</t>
  </si>
  <si>
    <t>21000306</t>
  </si>
  <si>
    <t>FMDCA . GUAPOREMA</t>
  </si>
  <si>
    <t>21000367</t>
  </si>
  <si>
    <t>FMDCA . MARIA HELENA</t>
  </si>
  <si>
    <t>21000307</t>
  </si>
  <si>
    <t>FMDCA . GUARACI</t>
  </si>
  <si>
    <t>21000308</t>
  </si>
  <si>
    <t>FMDCA . GUARANIACU</t>
  </si>
  <si>
    <t>21000303</t>
  </si>
  <si>
    <t>FMDCA . GUAIRACA</t>
  </si>
  <si>
    <t>21000525</t>
  </si>
  <si>
    <t>21000526</t>
  </si>
  <si>
    <t>FMDCA . TOMAZINA</t>
  </si>
  <si>
    <t>21000527</t>
  </si>
  <si>
    <t>FMDCA . TRES BARRAS DO PARANA</t>
  </si>
  <si>
    <t>21000435</t>
  </si>
  <si>
    <t>21000528</t>
  </si>
  <si>
    <t>FMDCA . TUNAS DO PARANA</t>
  </si>
  <si>
    <t>21000417</t>
  </si>
  <si>
    <t>FMDCA . PARANAVAI</t>
  </si>
  <si>
    <t>21000309</t>
  </si>
  <si>
    <t>FMDCA . GUARAPUAVA</t>
  </si>
  <si>
    <t>PG PARCELA ÚNICA - INF 67/21 - CGF-PD 18.213.253-5 Ações para Crianças e Adolescentes que sofreram impactos em virtude da Pandemia da SARS - COVID 19. Deliberação nº 43/2021 CEDCA.</t>
  </si>
  <si>
    <t>21000310</t>
  </si>
  <si>
    <t>FMDCA . GUARAQUECABA</t>
  </si>
  <si>
    <t>PG PARCELA ÚNICA - INF 67/21 - CGF-PD 18.213.253-5  Ações para Crianças e Adolescentes que sofreram impactos em virtude da Pandemia da SARS - COVID 19. Deliberação nº 43/2021 CEDCA.</t>
  </si>
  <si>
    <t>21000529</t>
  </si>
  <si>
    <t>FMDCA . TUNEIRAS DO OESTE</t>
  </si>
  <si>
    <t>21000530</t>
  </si>
  <si>
    <t>FMDCA . TUPASSI</t>
  </si>
  <si>
    <t>21000531</t>
  </si>
  <si>
    <t>FMDCA . TURVO</t>
  </si>
  <si>
    <t>21000532</t>
  </si>
  <si>
    <t>FMDCA . UBIRATA</t>
  </si>
  <si>
    <t>21000533</t>
  </si>
  <si>
    <t>FMDCA . UMUARAMA</t>
  </si>
  <si>
    <t>21000534</t>
  </si>
  <si>
    <t>FMDCA . UNIAO DA VITORIA</t>
  </si>
  <si>
    <t>21000535</t>
  </si>
  <si>
    <t>FMDCA . UNIFLOR</t>
  </si>
  <si>
    <t>21000536</t>
  </si>
  <si>
    <t>FMDCA . URAI</t>
  </si>
  <si>
    <t>21000537</t>
  </si>
  <si>
    <t>FMDCA . VERA CRUZ DO OESTE</t>
  </si>
  <si>
    <t>21000538</t>
  </si>
  <si>
    <t>FMDCA . VERE</t>
  </si>
  <si>
    <t>21000539</t>
  </si>
  <si>
    <t>FMDCA . VIRMOND</t>
  </si>
  <si>
    <t>21000540</t>
  </si>
  <si>
    <t>21000541</t>
  </si>
  <si>
    <t>FMDCA . WENCESLAU BRAZ</t>
  </si>
  <si>
    <t>21000542</t>
  </si>
  <si>
    <t>FMDCA . XAMBRE</t>
  </si>
  <si>
    <t>21000456</t>
  </si>
  <si>
    <t>FMDCA . RENASCENCA</t>
  </si>
  <si>
    <t>21000157</t>
  </si>
  <si>
    <t>ASSOCIACAO BENEFICENTE CURITIB</t>
  </si>
  <si>
    <t>PGTO CARTAO FUTURO CONFORME BASE NA RESOLUÇÃO Nº: 226/2021 -SEJUF  - Projeto Cartão Futuro. Deliberação nº 065/2020/CEDCA. Prot. 18.220.545-1</t>
  </si>
  <si>
    <t>PG OUTUBRO/2021 - DESPACHO 1244/2021-DAS-SEJUF - Programa Bolsa Agente de Cidadania – Centros da Juventude. Prot. 17.331.450-7.</t>
  </si>
  <si>
    <t>NOVEMBRO</t>
  </si>
  <si>
    <t>PGTOS novembro/2021</t>
  </si>
  <si>
    <t>saldo remanescente</t>
  </si>
  <si>
    <t>Empenho Dezembro 2021</t>
  </si>
  <si>
    <t>18.287.518-0, 18.353.960-4, 18.287.028-5, 18.305.489-9, 18.357.870-7, 18.283.633-8, 18.287.054-4, 18.356.610-5, 18.283.758-0, 18.354.035-1, 18.287.083-8</t>
  </si>
  <si>
    <t>18.287.069-2, 18.287.841-3, 18.287.880-4</t>
  </si>
  <si>
    <t>Deliberação nº 005/2019 - Programa Aproximando Família - Passagens - Cartão Corporativo. Prot. 15.496.261-1.</t>
  </si>
  <si>
    <t>Deliberação nº 22/2019 – CEDCA/PR – Projeto Anual de Formação Continuada dos Servidores que atuam no Sistema de Atendimento Socioeducativo do Estado do Paraná - Diárias. Prot. 16.445.238-7.</t>
  </si>
  <si>
    <t>Deliberação nº 22/2019 – CEDCA/PR – Projeto Anual de Formação Continuada dos Servidores que atuam no Sistema de Atendimento Socioeducativo do Estado do Paraná - Passagens. Prot. 16.445.238-7.</t>
  </si>
  <si>
    <t>Deliberação nº 84/2020 – CEDCA/PR - Pagamento Cartão Futuro Emergencial. Prot. 18.238.235-3.</t>
  </si>
  <si>
    <t>AVENTAL DESCARTÁVEL/MARCA GIODESC. TC 04/2021 MCO 21000041. PROCESSO 7448/21 HU. OC 16806/21.</t>
  </si>
  <si>
    <t>LUVA DE PROCEDIMENTO CONFECCIONADA EM 100% BORRACHA NITRÍLICA, TAMANHO PEQUENO, LIVRE DE LÁTEX, SILICONE, OU OUTROS PRODUTOS, SEM PULVERIZAÇÃO DE AMIDO INTERNAMENTE, CAIXA COM 100 UNIDADES/MARCA MEDIX/NITRILE. TCTF 04/21 MCO 21000041. PROCESSO 6277/21 HU. OC 16807/21.</t>
  </si>
  <si>
    <t>LUVA DE PROCEDIMENTO CONFECCIONADA EM 100% BORRACHA NITRÍLICA, TAMANHO MÉDIO, LIVRE DE LÁTEX, SILICONE OU OUTROS PRODUTOS, SEM PULVERIZAÇÃO DE AMIDO INTERNAMENTE, CAIXA C/100 UNIDADES/MARCA NUGARD NITRIL. TCTF 04/21 MCO 21000041. PROCESSO 8760/21 HU. OC 16809/21.</t>
  </si>
  <si>
    <t>Cofinanciamento estadual para o Incentivo Atendimento Emergencial para Crianças, Adolescentes ameaçados de morte e suas famílias no Sistema Único de Assistência Social – SUAS – Deliberação nº 18/2021 – CEDCA/PR</t>
  </si>
  <si>
    <t>Incentivo Atendimento Emergencial para Crianças, Adolescentes ameaçados de morte e suas famílias no Sistema Único de Assistência Social – SUAS – Deliberação nº 18/2021 – CEDCA/PR.</t>
  </si>
  <si>
    <t xml:space="preserve"> Cofinanciamento estadual para o Incentivo Atendimento Emergencial para Crianças, Adolescentes ameaçados de morte e suas famílias no Sistema Único de Assistência Social – SUAS – Deliberação nº 18/2021 – CEDCA/PR</t>
  </si>
  <si>
    <t xml:space="preserve"> Deliberação nº 096/2018 - CEDCA/PR – Fortalecimento de Ações Voltadas a Primeira Infância.</t>
  </si>
  <si>
    <t>Edital de Chamamento Público nº 07/2021 – Projeto de Mãos Dadas. Custeio. Termo de Fomento 28/2021. Prot. 18.356.610-5.</t>
  </si>
  <si>
    <t>Edital de Chamamento Público nº 07/2021 – Projeto Atendimento Terapêutico Interdisciplinar de Crianças e Adolescentes. Custeio. Termo de Fomento 29/2021. Prot. 18.287.054-4.</t>
  </si>
  <si>
    <t>Edital de Chamamento Público nº 07/2021 – Projeto Aconchego: Um Espaço de Proteção para Crianças e Adolescentes. Custeio. Termo de Fomento 31/2021. Prot. 18.287.880-4.</t>
  </si>
  <si>
    <t>Edital de Chamamento Público nº 07/2021 – Projeto Fonoaudiologia Promovendo Sorrisos na APOFILAB. Custeio. Termo de Fomento 32/2021. Prot. 18.353.960-4.</t>
  </si>
  <si>
    <t>TCTF 009/2021 - Contratação de empresa para Sondagem SPT, Levantamento Topográfico Planialtimétrico e Levantamento As Built de Implantação Hidrossanitária e Drenagem para o Cense São José dos Pinhais – Deliberação nº 111/2014 – CEDCA/PR. Prot. 17.043.826-4. - MCO 21000045</t>
  </si>
  <si>
    <t>Edital de Chamamento Público nº 07/2021 – Projeto Obesidade Infantil: Oferta de Alimentação Saudável e Equilibrada com Intervenções afim de Melhorar os Hábitos Alimentares e Estilo de Vida Saudável. Custeio. Termo de Fomento 33/2021. Prot. 18.317.021-0.</t>
  </si>
  <si>
    <t>Edital de Chamamento Público nº 07/2021 – Projeto Saúde Mental em Tempos de Pandemia. Custeio. Termo de Fomento 34/2021. Prot. 18.354.035-1.</t>
  </si>
  <si>
    <t>Edital de Chamamento Público nº 07/2021 – Projeto de Mãos Dadas. Investimento. Termo de Fomento 28/2021. Prot. 18.356.610-5.</t>
  </si>
  <si>
    <t>Edital de Chamamento Público nº 07/2021 – Projeto Atendimento Terapêutico Interdisciplinar de Crianças e Adolescentes. Investimento. Termo de Fomento 29/2021. Prot. 18.287.054-4.</t>
  </si>
  <si>
    <t>Edital de Chamamento Público nº 007/2021 - Projeto Elos de Vida. Investimento. Termo de Fomento 30/2021. Prot. 18.287.518-0.</t>
  </si>
  <si>
    <t>Edital de Chamamento Público nº 07/2021 – Projeto Aconchego: Um Espaço de Proteção para Crianças e Adolescentes. Investimento. Termo de Fomento 31/2021. Prot. 18.287.880-4.</t>
  </si>
  <si>
    <t>Edital de Chamamento Público nº 07/2021 – Projeto Obesidade Infantil: Oferta de Alimentação Saudável e Equilibrada com Intervenções afim de Melhorar os Hábitos Alimentares e Estilo de Vida Saudável. Investimento. Termo de Fomento 33/2021. Prot. 18.317.021-0.</t>
  </si>
  <si>
    <t>Contrato Administrativo nº 85/2021 - Projeto de Segurança Alimentar a Crianças e Adolescentes com Deficiência - Fase II - Deliberação nº 11/2021 - CEDCA/PR. Prot. 17.737.310-9.</t>
  </si>
  <si>
    <t>Deliberação nº 84/2020 – CEDCA/PR – Projeto Cartão Futuro. Prot. 18.340.359-1.</t>
  </si>
  <si>
    <t>Termo de Cooperação Técnico-Financeira 003/2021 com a Secretaria de Estado da Comunicação Social e Cultura, referente ao Projeto de divulgação dos Programas Cartão Futuro e Cartão Futuro Emergencial. Prot. 17.923.192-1.  AÇÕES DE COMUNICAÇÃO - CARTÃO FUTURO  - PADV 8492</t>
  </si>
  <si>
    <t>Termo de Cooperação Técnico-Financeira 003/2021 com a Secretaria de Estado da Comunicação Social e Cultura, referente ao Projeto de divulgação dos Programas Cartão Futuro e Cartão Futuro Emergencial. Prot. 17.923.192-1. AÇÕES DE COMUNICAÇÃO - CARTÃO FUTURO - PADV 8531</t>
  </si>
  <si>
    <t>Edital de Chamamento Público nº 07/2021 – Projeto Semeando Esperança para Colher Transformações. Custeio. Termo de Fomento 35/2021. Prot. 18.283.758-0.</t>
  </si>
  <si>
    <t>4º termo  aditivo de serviços e de prazos ao C.A. nº 342/220/PRED - Execução de serviços de engenharia comuns no Centro de Socioeducação de Curitiba. Pregão Eletrônico n°1474/2018 – PRED. Prot. 17.864.886-1.- MCO 21000046.</t>
  </si>
  <si>
    <t>Contrato Administrativo nº 83/2021 - Prestação de serviço especializado na administração, gerenciamento, emissão, distribuição e fornecimento de cartão eletrônico para implementação do Programa Estadual de Transferência de Renda - PETR. PE nº 004/2021. Prot. 18.194.552-4.</t>
  </si>
  <si>
    <t>Edital de Chamamento Público nº 07/2021 – Projeto Saúde X Desenvolvimento da Criança em Tempos de Pandemia. Custeio. Termo de Fomento 36/2021. Prot. 18.283.633-8.</t>
  </si>
  <si>
    <t>Edital de Chamamento Público nº 07/2021 – Projeto Eu no Mundo: Vida e Saúde. Custeio. Termo de Fomento 37/2021. Prot. 18.287.028-5.</t>
  </si>
  <si>
    <t>Edital de Chamamento Público nº 07/2021 – Projeto Sentimentos – Prevenção à Violação de Direitos da Criança. Custeio. Termo de Fomento 38/2021. Prot. 18.287.841-3.</t>
  </si>
  <si>
    <t>Edital de Chamamento Público nº 07/2021 – Projeto Telepediatria Pequeno Príncipe. Custeio. Termo de Fomento 39/2021. Prot. 18.357.870-7.</t>
  </si>
  <si>
    <t>Edital de Chamamento Público nº 07/2021 – Projeto Área de Atuação 1 – Garantia do Direito à Vida e Saúde – Fortalecimento de Vínculos – Promovendo Saúde Mental. Custeio. Termo de Fomento 40/2021. Prot. 18.287.083-8.</t>
  </si>
  <si>
    <t>Edital de Chamamento Público nº 07/2021 – Projeto Para Toda Vida: A Violência Não Pode Marcar O Futuro das Crianças e Adolescentes. Custeio. Termo de Fomento 41/2021. Prot. 18.287.069-2.</t>
  </si>
  <si>
    <t>Edital de Chamamento Público nº 07/2021 – Projeto Atender Demanda de Terapia Nutricional Oral, Enteral e Parenteral de Pacientes Oncopediátricos do Hospital Erastinho. Custeio. Termo de Fomento 42/2021. Prot. 18.305.489-9.</t>
  </si>
  <si>
    <t>Edital de Chamamento Público nº 07/2021 – Projeto Saúde X Desenvolvimento da Criança em Tempos de Pandemia. Investimento. Termo de Fomento 36/2021. Prot. 18.283.633-8.</t>
  </si>
  <si>
    <t>Edital de Chamamento Público nº 07/2021 – Projeto Eu no Mundo: Vida e Saúde. Investimento. Termo de Fomento 37/2021. Prot. 18.287.028-5.</t>
  </si>
  <si>
    <t>Edital de Chamamento Público nº 07/2021 – Projeto Sentimentos – Prevenção à Violação de Direitos da Criança. Investimento. Termo de Fomento 38/2021. Prot. 18.287.841-3.</t>
  </si>
  <si>
    <t>Edital de Chamamento Público nº 07/2021 – Projeto Telepediatria Pequeno Príncipe. Investimento.Termo de Fomento 39/2021. Prot. 18.357.870-7.</t>
  </si>
  <si>
    <t>Edital de Chamamento Público nº 07/2021 – Projeto Área de Atuação 1 – Garantia do Direito à Vida e Saúde – Fortalecimento de Vínculos – Promovendo Saúde Mental. Investimento. Termo de Fomento 40/2021. Prot. 18.287.083-8.</t>
  </si>
  <si>
    <t>Edital de Chamamento Público nº 07/2021 – Projeto Para Toda Vida: A Violência Não Pode Marcar O Futuro das Crianças e Adolescentes. Investimento. Termo de Fomento 41/2021. Prot. 18.287.069-2.</t>
  </si>
  <si>
    <t>Deliberação nº 84/2020 – CEDCA/PR – Programa Cartão Futuro Emergencial. Prot. 18.374.680-4.</t>
  </si>
  <si>
    <t>&gt;Del. 058/2021</t>
  </si>
  <si>
    <t>GERAL</t>
  </si>
  <si>
    <t>21000056</t>
  </si>
  <si>
    <t>PAULO ZUAN BENEDETTI CHENSO AR</t>
  </si>
  <si>
    <t>PG NF 21 - 25% CT 1839/21 - PD 18.342.576-5 - TCTF nº 009/2021 - Projeto Padrão Conselho Tutelar Campo Largo. DEL 107/2017. 17.463.897-7</t>
  </si>
  <si>
    <t>21000067</t>
  </si>
  <si>
    <t>PG NF 22 - 1ª MED CA 2252/21 - PD 18.343.877-8 - Projetos  Arquitetônico Conselho Tutelar Cvel. Prot. 16.745.671-5.</t>
  </si>
  <si>
    <t>21000016</t>
  </si>
  <si>
    <t>PG NF 20 - 1ª MED. - PD 18.342.364-9 - Projetos Arquitetônico Conselho Tutelar de S.M. do Sul/PR. 16.479.405-9 -</t>
  </si>
  <si>
    <t>PG NF 466 - 14ª MED - PD 18.069.779-9 - CA 1983/19/PRED - REFORMA CENSE CTBA</t>
  </si>
  <si>
    <t>PG PARTE NF 479 - 12ª MED - PD 18.069.759-4 - CA 1983/19/PRED - REFORMA CENSE CTBA</t>
  </si>
  <si>
    <t>20000405</t>
  </si>
  <si>
    <t>PG NF 479 - 29ª MED - PD 18.347.193-7 - C.A. 729/18/PRED - Construção CENSE  Piraquara. 11.909.286-8-PI. 15.598.923-8</t>
  </si>
  <si>
    <t>PG CFE NF 474 - PD 18.347.150-3 - Reajuste CA 729/2018 - Construção CENSE Piraquara. Prot. 17.340.144-2</t>
  </si>
  <si>
    <t>21000560</t>
  </si>
  <si>
    <t>PG PARCELA UNICA - INF  70/21-GF - PD 17.997.638-2 - Incentivo SCFV - Del 38/2021 –CEDCA/PR.</t>
  </si>
  <si>
    <t>21000561</t>
  </si>
  <si>
    <t>21000562</t>
  </si>
  <si>
    <t>21000563</t>
  </si>
  <si>
    <t>21000564</t>
  </si>
  <si>
    <t>FMDCA . ALTO PIQUIRI</t>
  </si>
  <si>
    <t>21000565</t>
  </si>
  <si>
    <t>FMDCA . ALTONIA</t>
  </si>
  <si>
    <t>21000566</t>
  </si>
  <si>
    <t>21000567</t>
  </si>
  <si>
    <t>21000568</t>
  </si>
  <si>
    <t>21000569</t>
  </si>
  <si>
    <t>21000570</t>
  </si>
  <si>
    <t>21000571</t>
  </si>
  <si>
    <t>21000572</t>
  </si>
  <si>
    <t>21000573</t>
  </si>
  <si>
    <t>21000574</t>
  </si>
  <si>
    <t>21000575</t>
  </si>
  <si>
    <t>21000576</t>
  </si>
  <si>
    <t>21000577</t>
  </si>
  <si>
    <t>21000578</t>
  </si>
  <si>
    <t>21000579</t>
  </si>
  <si>
    <t>21000580</t>
  </si>
  <si>
    <t>21000581</t>
  </si>
  <si>
    <t>21000582</t>
  </si>
  <si>
    <t>21000583</t>
  </si>
  <si>
    <t>21000584</t>
  </si>
  <si>
    <t>21000585</t>
  </si>
  <si>
    <t>21000586</t>
  </si>
  <si>
    <t>21000587</t>
  </si>
  <si>
    <t>21000588</t>
  </si>
  <si>
    <t>21000589</t>
  </si>
  <si>
    <t>21000591</t>
  </si>
  <si>
    <t>21000590</t>
  </si>
  <si>
    <t>21000592</t>
  </si>
  <si>
    <t>21000593</t>
  </si>
  <si>
    <t>21000594</t>
  </si>
  <si>
    <t>21000595</t>
  </si>
  <si>
    <t>21000596</t>
  </si>
  <si>
    <t>21000597</t>
  </si>
  <si>
    <t>21000598</t>
  </si>
  <si>
    <t>21000599</t>
  </si>
  <si>
    <t>21000600</t>
  </si>
  <si>
    <t>21000601</t>
  </si>
  <si>
    <t>FMDCA . DOUTOR CAMARGO</t>
  </si>
  <si>
    <t>21000602</t>
  </si>
  <si>
    <t>21000603</t>
  </si>
  <si>
    <t>21000604</t>
  </si>
  <si>
    <t>21000605</t>
  </si>
  <si>
    <t>21000606</t>
  </si>
  <si>
    <t>21000607</t>
  </si>
  <si>
    <t>21000608</t>
  </si>
  <si>
    <t>21000609</t>
  </si>
  <si>
    <t>21000610</t>
  </si>
  <si>
    <t>21000611</t>
  </si>
  <si>
    <t>21000612</t>
  </si>
  <si>
    <t>21000613</t>
  </si>
  <si>
    <t>21000614</t>
  </si>
  <si>
    <t>21000615</t>
  </si>
  <si>
    <t>21000616</t>
  </si>
  <si>
    <t>21000617</t>
  </si>
  <si>
    <t>21000618</t>
  </si>
  <si>
    <t>21000619</t>
  </si>
  <si>
    <t>21000620</t>
  </si>
  <si>
    <t>21000621</t>
  </si>
  <si>
    <t>21000622</t>
  </si>
  <si>
    <t>21000623</t>
  </si>
  <si>
    <t>21000624</t>
  </si>
  <si>
    <t>21000625</t>
  </si>
  <si>
    <t>21000626</t>
  </si>
  <si>
    <t>21000627</t>
  </si>
  <si>
    <t>FMDCA . JATAIZINHO</t>
  </si>
  <si>
    <t>21000628</t>
  </si>
  <si>
    <t>21000629</t>
  </si>
  <si>
    <t>FMDCA . JUSSARA</t>
  </si>
  <si>
    <t>21000630</t>
  </si>
  <si>
    <t>21000631</t>
  </si>
  <si>
    <t>21000632</t>
  </si>
  <si>
    <t>21000633</t>
  </si>
  <si>
    <t>21000634</t>
  </si>
  <si>
    <t>21000635</t>
  </si>
  <si>
    <t>21000636</t>
  </si>
  <si>
    <t>21000637</t>
  </si>
  <si>
    <t>21000638</t>
  </si>
  <si>
    <t>21000639</t>
  </si>
  <si>
    <t>21000640</t>
  </si>
  <si>
    <t>21000641</t>
  </si>
  <si>
    <t>21000642</t>
  </si>
  <si>
    <t>21000643</t>
  </si>
  <si>
    <t>21000644</t>
  </si>
  <si>
    <t>21000645</t>
  </si>
  <si>
    <t>21000646</t>
  </si>
  <si>
    <t>21000647</t>
  </si>
  <si>
    <t>21000648</t>
  </si>
  <si>
    <t>FMDCA . NOSSA SENHORA DAS GRAC</t>
  </si>
  <si>
    <t>21000649</t>
  </si>
  <si>
    <t>21000650</t>
  </si>
  <si>
    <t>21000651</t>
  </si>
  <si>
    <t>21000652</t>
  </si>
  <si>
    <t>21000653</t>
  </si>
  <si>
    <t>21000654</t>
  </si>
  <si>
    <t>21000655</t>
  </si>
  <si>
    <t>21000656</t>
  </si>
  <si>
    <t>21000657</t>
  </si>
  <si>
    <t>21000658</t>
  </si>
  <si>
    <t>21000659</t>
  </si>
  <si>
    <t>21000660</t>
  </si>
  <si>
    <t>21000661</t>
  </si>
  <si>
    <t>21000662</t>
  </si>
  <si>
    <t>21000663</t>
  </si>
  <si>
    <t>21000664</t>
  </si>
  <si>
    <t>21000665</t>
  </si>
  <si>
    <t>21000666</t>
  </si>
  <si>
    <t>21000667</t>
  </si>
  <si>
    <t>21000668</t>
  </si>
  <si>
    <t>21000669</t>
  </si>
  <si>
    <t>FMDCA . QUARTO CENTENARIO</t>
  </si>
  <si>
    <t>21000670</t>
  </si>
  <si>
    <t>21000672</t>
  </si>
  <si>
    <t>FMDCA . RANCHO ALEGRE DO OESTE</t>
  </si>
  <si>
    <t>PG PARCELA ÚNICA - INF 70/21 - Incentivo SCFV - Del 38/21 – CEDCA/PR. PD 17.997.638-2</t>
  </si>
  <si>
    <t>21000673</t>
  </si>
  <si>
    <t>21000674</t>
  </si>
  <si>
    <t>PG PARCELA ÚNICA - INF 70/21-GF - Incentivo SCFV - Del 38/21 – CEDCA/PR. PD 17.997.638-2</t>
  </si>
  <si>
    <t>21000675</t>
  </si>
  <si>
    <t>21000676</t>
  </si>
  <si>
    <t>21000677</t>
  </si>
  <si>
    <t>21000678</t>
  </si>
  <si>
    <t>21000679</t>
  </si>
  <si>
    <t>21000680</t>
  </si>
  <si>
    <t>PG PARCELA UNICA - INF 70/21 - PD 17.997.638-2 - Deliberação nº 38/2021 – CEDCA/PR.</t>
  </si>
  <si>
    <t>21000681</t>
  </si>
  <si>
    <t>21000682</t>
  </si>
  <si>
    <t>21000683</t>
  </si>
  <si>
    <t>21000684</t>
  </si>
  <si>
    <t>FMDCA . SANTO ANTONIO DO PARAI</t>
  </si>
  <si>
    <t>21000685</t>
  </si>
  <si>
    <t>21000686</t>
  </si>
  <si>
    <t>21000687</t>
  </si>
  <si>
    <t>21000688</t>
  </si>
  <si>
    <t>21000689</t>
  </si>
  <si>
    <t>FMDCA . SAO JOSE DA BOA VISTA</t>
  </si>
  <si>
    <t>21000690</t>
  </si>
  <si>
    <t>21000691</t>
  </si>
  <si>
    <t>FMDCA . SAO MANOEL DO PARANA</t>
  </si>
  <si>
    <t>21000692</t>
  </si>
  <si>
    <t>21000693</t>
  </si>
  <si>
    <t>FMDCA . SAO PEDRO DO IGUACU</t>
  </si>
  <si>
    <t>21000694</t>
  </si>
  <si>
    <t>21000696</t>
  </si>
  <si>
    <t>21000697</t>
  </si>
  <si>
    <t>21000698</t>
  </si>
  <si>
    <t>FMDCA.SAUDADE DO IGUACU</t>
  </si>
  <si>
    <t>21000699</t>
  </si>
  <si>
    <t>21000700</t>
  </si>
  <si>
    <t>21000701</t>
  </si>
  <si>
    <t>21000702</t>
  </si>
  <si>
    <t>FMDCA . TAPEJARA</t>
  </si>
  <si>
    <t>21000703</t>
  </si>
  <si>
    <t>21000704</t>
  </si>
  <si>
    <t>21000705</t>
  </si>
  <si>
    <t>21000706</t>
  </si>
  <si>
    <t>21000707</t>
  </si>
  <si>
    <t>21000708</t>
  </si>
  <si>
    <t>21000709</t>
  </si>
  <si>
    <t>21000710</t>
  </si>
  <si>
    <t>21000711</t>
  </si>
  <si>
    <t>21000712</t>
  </si>
  <si>
    <t>21000713</t>
  </si>
  <si>
    <t>21000014</t>
  </si>
  <si>
    <t>PG NF 17 - PD 18.347.637-8 - CA 579/21 - Projeto Conselho Tutelar de Maringá/PR. PI. 16.213.839-1</t>
  </si>
  <si>
    <t>21000557</t>
  </si>
  <si>
    <t>DX FERRAGENS LTDA ME</t>
  </si>
  <si>
    <t>PGTO NF 1622 COFNORME Aquisição de Itens (garrafa squeeze)  para  o  KIT  Conselheiro Tutelar em comemoração aos 30 anos do CEDCA. Deliberação nº 046/2021. Pregão Eletrônico nº 1306/2021 – Lote 09. Prot. 18.319.628-6</t>
  </si>
  <si>
    <t>21000556</t>
  </si>
  <si>
    <t>LUCABIANCO COM E CONFECCOES EM</t>
  </si>
  <si>
    <t>PGTO NF 5676 CONFORME Aquisição de Itens (sacola)  para  o  KIT  Conselheiro Tutelar em comemoração aos 30 anos do CEDCA. Deliberação nº 046/2021. Pregão Eletrônico nº 1306/2021 – Lote 05. Prot. 18.319.593-0</t>
  </si>
  <si>
    <t>21000717</t>
  </si>
  <si>
    <t>Atender despesa com Cartão Corporativo -  Passagens -Programa Aproximando Família - Deliberação nº 005/2019 -  . Prot. 15.496.261-1.</t>
  </si>
  <si>
    <t>21000718</t>
  </si>
  <si>
    <t>Atender central de viagens - cartão corporativo -  Diárias. Projeto Anual de Formação Continuada dos Servidores que atuam no Sistema de Atendimento Socioeducativo do Estado do Paraná - . Deliberação nº 22/2019 – CEDCA/PR – Prot. 16.445.238-7.</t>
  </si>
  <si>
    <t>21000719</t>
  </si>
  <si>
    <t>Atender central de viagens - cartão corporativo - Passagens.  Projeto Anual de Formação Continuada dos Servidores que atuam no Sistema de Atendimento Socioeducativo do Estado do Paraná Deliberação nº 22/2019 – CEDCA/PR  - . Prot. 16.445.238-7.</t>
  </si>
  <si>
    <t>21000399</t>
  </si>
  <si>
    <t>PG NF 565  - PD 18.376.705-4 - REAJUSTE 1º PERÍODO DO CONTRATO E 1º PERÍODO TERMO ADITIVO, CA 338/2020/PRED - CENSE SJ Pinhais. Prot. 18.061.996-8</t>
  </si>
  <si>
    <t>21000009</t>
  </si>
  <si>
    <t>PG NF 18 - 1ª A 3ª MED - CA 431/21 - PD 18.347.617-3 - Projetos Arquitetônico Conselho Tutelar de Campo Mourão/PR. . 16.213.754-9</t>
  </si>
  <si>
    <t>21000008</t>
  </si>
  <si>
    <t>PG NF 19 - 1ª A  3ª MED CT 428/21 - PD 18.347.584-3 - Projetos Arquitetônico Conselho Tutelar de Prudentópolis. 16.130.856-0</t>
  </si>
  <si>
    <t>21000074</t>
  </si>
  <si>
    <t>PG NF 23 - 1ª MED CA 2300/21 - PD 18.344.546-4 - Projetos Arquitetônico Conselho Tutelar de Imbituva -    PI.16.479.435-0</t>
  </si>
  <si>
    <t>21000069</t>
  </si>
  <si>
    <t>PG NF 24 - 1ª MED CA 3022/21 - PD 18.344.716-5 - Projetos  Arquitetônico Conselho Tutelar de Jaguariaiva.  Prot. 16.745.755-0.</t>
  </si>
  <si>
    <t>21000022</t>
  </si>
  <si>
    <t>PG NF 26 - 1ª A 3ª  - CA 718/21 - MED - PD 18.349.331-0 - Projetos Arquitetônico Tutelar de Fazenda Guarapuava. Prot. 16.479.387-7.</t>
  </si>
  <si>
    <t>21000025</t>
  </si>
  <si>
    <t>PG NF 27 1ª A 3ª MED - CA 809/21 - PD 18.349.270-5 - Pojetos Arquitetônico Conselho Tutelar Cornélio Procópio. Prot.16.528.582-4.</t>
  </si>
  <si>
    <t>21000030</t>
  </si>
  <si>
    <t>PG NF 28 - 1ª A 3ª MED - CA 840/21 - PD 18.349.296-9 - Projetos Arquitetônico Conselho Tutelar de Rolândia. PI. 16.544.439-6.</t>
  </si>
  <si>
    <t>21000010</t>
  </si>
  <si>
    <t>PG NF 29 - 1ª A 3ª MED - CA 430/21 - PD 18.349.203-9 - Projetos Arquitetônico Conselho Tutelar de Fazenda Rio Grande. PI. 16.213.951-7.</t>
  </si>
  <si>
    <t>21000058</t>
  </si>
  <si>
    <t>SYNDERSKI ENGENHARIA CIVIL LTD</t>
  </si>
  <si>
    <t>PG NF 263 - CA 1893/21 - MED UNICA - PD 18.366.544-8 - TCTF nº 009/2021 - Sondagem Geológica CENSE Pato Branco. 17.043.789-6.</t>
  </si>
  <si>
    <t>21000145</t>
  </si>
  <si>
    <t>MEDCAM DISTRIBUIDORA DE MEDICA</t>
  </si>
  <si>
    <t>Pagto NF 328 (Prot. 18.338.239-0) LANCETA PARA COLETA DE SANGUE CAPILAR POR PUNÇÃO DIGITAL/MARCA ADVANTIVE. PROCESSO 2043/21 HU. OC 9854/21.Prot 17.353.883-8.</t>
  </si>
  <si>
    <t>PG NF 229 - 3ª MED - PD 18.417.248-8 - CA 1705/20 - Laudo técnico obra, Centro da Juventude de Paranaguá. Prot. 15.932.244-0,</t>
  </si>
  <si>
    <t>DEZEMBRO</t>
  </si>
  <si>
    <t>RECEITAS DEZEMBRO</t>
  </si>
  <si>
    <t>RECEITAS NOVEMBRO</t>
  </si>
  <si>
    <t>PGTOS dezembro/2021</t>
  </si>
  <si>
    <t>SALDO EM 31/12/2021</t>
  </si>
  <si>
    <t>PG PARTE NF 480 - PD 18.353.707-5 - REAJUSTE CA 729/2018-PRED – Construção CENSE Piraquara. - Prot. 16.518.836-5.</t>
  </si>
  <si>
    <t>PG PARTE NF 480 - PD 18.353.707-5 - REAJUSTE CA 729/2018-PRED – Construção CENSE Piraquara. - Prot.  17.340.144-2.</t>
  </si>
  <si>
    <t xml:space="preserve"> </t>
  </si>
  <si>
    <t>PG PARTE NF 480 - PD 18.353.707-5 - REAJUSTE CA 729/2018-PRED – Construção CENSE Piraquara. - Prot.  17.340.144-2</t>
  </si>
  <si>
    <t>PG NF 423 - 14ª MED - PD 18.399.083-7 - C.A. nº 2621/19/PRED - CENSE FAZENDA RIO GRANDE -  15.916.850-6</t>
  </si>
  <si>
    <t>20000010</t>
  </si>
  <si>
    <t>PG NF 497 - 15ª MED - PD 18.426.110-3 - Execução de reparos gerais via ATA-SRP (Pregão Eletrônico nº 1474/2018-PRED) no Centro de Socioeducação de Curitiba - Termo de Cooperação nº 011/2020 - 16.289.378-5 - MCO 20000017.</t>
  </si>
  <si>
    <t>PG NF 499 - 16ª MED  - PD 18.426.118-9 - Execução de reparos gerais via ATA-SRP (Pregão Eletrônico nº 1474/2018-PRED) no Centro de Socioeducação de Curitiba - Termo de Cooperação nº 011/2020 - 16.289.378-5 - MCO 20000017.</t>
  </si>
  <si>
    <t>PG NF 502 - 17ª MED - PD 18.426.120-0 - Execução de reparos gerais via ATA-SRP (Pregão Eletrônico nº 1474/2018-PRED) no Centro de Socioeducação de Curitiba - Termo de Cooperação nº 011/2020 - 16.289.378-5 - MCO 20000017.</t>
  </si>
  <si>
    <t>PG NF 503 - 18ª MED - PD 18.426.123-5 - Execução de reparos gerais via ATA-SRP (Pregão Eletrônico nº 1474/2018-PRED) no Centro de Socioeducação de Curitiba - Termo de Cooperação nº 011/2020 - 16.289.378-5 - MCO 20000017.</t>
  </si>
  <si>
    <t>21000757</t>
  </si>
  <si>
    <t>PG PARCELA UNICA - INF 84/21-GF - PD 15.658.569-6 - Deliberação nº 096/2018 - CEDCA/PR – Fortalecimento de Ações Voltadas a Primeira Infância.</t>
  </si>
  <si>
    <t>21000545</t>
  </si>
  <si>
    <t>PG PARCELA UNICA - INF 80/21-GF - PD 18.213.253-5 - Ações para Crianças e Adolescentes que sofreram impactos em virtude da Pandemia da SARS - COVID 19. Deliberação nº 43/2021 CEDCA.</t>
  </si>
  <si>
    <t>21000191</t>
  </si>
  <si>
    <t>21000192</t>
  </si>
  <si>
    <t>FMDCA . CAMPO DO TENENTE</t>
  </si>
  <si>
    <t>21000193</t>
  </si>
  <si>
    <t>FMDCA . CONGONHINHAS</t>
  </si>
  <si>
    <t>21000194</t>
  </si>
  <si>
    <t>FMDCA . GUARATUBA</t>
  </si>
  <si>
    <t>PGTO NF 5681 CONFORME Aquisição de Itens (sacola)  para  o  KIT  Conselheiro Tutelar em comemoração aos 30 anos do CEDCA. Deliberação nº 046/2021. Pregão Eletrônico nº 1306/2021 – Lote 05. Prot. 18.319.593-0</t>
  </si>
  <si>
    <t>PGTO NF 5690 CONFORME Aquisição de Itens (sacola)  para  o  KIT  Conselheiro Tutelar em comemoração aos 30 anos do CEDCA. Deliberação nº 046/2021. Pregão Eletrônico nº 1306/2021 – Lote 05. Prot. 18.319.593-0</t>
  </si>
  <si>
    <t>21000195</t>
  </si>
  <si>
    <t>FMDCA . IMBAU</t>
  </si>
  <si>
    <t>21000198</t>
  </si>
  <si>
    <t>FMDCA . ITAMBARACA</t>
  </si>
  <si>
    <t>21000344</t>
  </si>
  <si>
    <t>21000199</t>
  </si>
  <si>
    <t>FMDCA . LEOPOLIS</t>
  </si>
  <si>
    <t>21000200</t>
  </si>
  <si>
    <t>FMDCA . LUIZIANA</t>
  </si>
  <si>
    <t>21000201</t>
  </si>
  <si>
    <t>FMDCA . PARANAGUA</t>
  </si>
  <si>
    <t>21000203</t>
  </si>
  <si>
    <t>FMDCA . RIBEIRAO CLARO</t>
  </si>
  <si>
    <t>21000204</t>
  </si>
  <si>
    <t>FMDCA . SANTA ISABEL DO IVAI</t>
  </si>
  <si>
    <t>21000205</t>
  </si>
  <si>
    <t>21000206</t>
  </si>
  <si>
    <t>21000207</t>
  </si>
  <si>
    <t>21000208</t>
  </si>
  <si>
    <t>21000209</t>
  </si>
  <si>
    <t>FMDCA . SENGES</t>
  </si>
  <si>
    <t>21000210</t>
  </si>
  <si>
    <t>FMDCA . TAPIRA</t>
  </si>
  <si>
    <t>21000555</t>
  </si>
  <si>
    <t>ANDRE MATIAS COMERCIO DE ARTIG</t>
  </si>
  <si>
    <t>PGTO NF 1511 CONFORME Aquisição de Itens (pen drive)  para  o  KIT  Conselheiro Tutelar em comemoração aos 30 anos do CEDCA. Deliberação nº 046/2021. Pregão Eletrônico nº 1306/2021 – Lote 08. Prot. 18.319.527-1</t>
  </si>
  <si>
    <t>21000554</t>
  </si>
  <si>
    <t>PGTO NF 1517 Aquisição de Itens (caderno e prancheta)  para  o  KIT  Conselheiro Tutelar em comemoração aos 30 anos do CEDCA. Deliberação nº 046/2021. Pregão Eletrônico nº 1306/2021 – Lotes 03 e 07. Prot. 18.319.527-1</t>
  </si>
  <si>
    <t>21000724</t>
  </si>
  <si>
    <t>PG PARCELA UNICA - INF 83/21 - GF - PD 18.019.980-2 - Cofinanciamento estadual para o Incentivo Atendimento Emergencial para Crianças, Adolescentes ameaçados de morte e suas famílias no Sistema Único de Assistência Social – SUAS – Deliberação nº 18/2021 – CEDCA/PR</t>
  </si>
  <si>
    <t>21000725</t>
  </si>
  <si>
    <t>21000726</t>
  </si>
  <si>
    <t>21000727</t>
  </si>
  <si>
    <t>21000728</t>
  </si>
  <si>
    <t>21000729</t>
  </si>
  <si>
    <t>21000730</t>
  </si>
  <si>
    <t>21000731</t>
  </si>
  <si>
    <t>21000732</t>
  </si>
  <si>
    <t>21000733</t>
  </si>
  <si>
    <t>21000734</t>
  </si>
  <si>
    <t>21000735</t>
  </si>
  <si>
    <t>21000736</t>
  </si>
  <si>
    <t>PG PARCELA UNICA - INF 83/21 - GF - PD 18.019.980-2 -  Incentivo Atendimento Emergencial para Crianças, Adolescentes ameaçados de morte e suas famílias no Sistema Único de Assistência Social – SUAS – Deliberação nº 18/2021 – CEDCA/PR.</t>
  </si>
  <si>
    <t>21000737</t>
  </si>
  <si>
    <t>PG PARCELA UNICA - INF 83/21 - GF - PD 18.019.980-2 - Incentivo Atendimento Emergencial para Crianças, Adolescentes ameaçados de morte e suas famílias no Sistema Único de Assistência Social – SUAS – Deliberação nº 18/2021 – CEDCA/PR.</t>
  </si>
  <si>
    <t>21000738</t>
  </si>
  <si>
    <t>21000739</t>
  </si>
  <si>
    <t>21000740</t>
  </si>
  <si>
    <t>21000741</t>
  </si>
  <si>
    <t>21000742</t>
  </si>
  <si>
    <t>21000743</t>
  </si>
  <si>
    <t>21000744</t>
  </si>
  <si>
    <t>21000745</t>
  </si>
  <si>
    <t>21000746</t>
  </si>
  <si>
    <t>21000747</t>
  </si>
  <si>
    <t>21000748</t>
  </si>
  <si>
    <t>21000749</t>
  </si>
  <si>
    <t>21000752</t>
  </si>
  <si>
    <t>PG PARCELA UNICA - INF 83/21 - GF - PD 18.019.980-2 -  Cofinanciamento estadual para o Incentivo Atendimento Emergencial para Crianças, Adolescentes ameaçados de morte e suas famílias no Sistema Único de Assistência Social – SUAS – Deliberação nº 18/2021 – CEDCA/PR</t>
  </si>
  <si>
    <t>21000754</t>
  </si>
  <si>
    <t>21000755</t>
  </si>
  <si>
    <t>21000756</t>
  </si>
  <si>
    <t>21000758</t>
  </si>
  <si>
    <t>PG PARCELA UNICA - INF 83/21-GF - PD 18.019.980-2 - Cofinanciamento estadual para o Incentivo Atendimento Emergencial para Crianças, Adolescentes ameaçados de morte e suas famílias no Sistema Único de Assistência Social – SUAS – Deliberação nº 18/2021 – CEDCA/PR</t>
  </si>
  <si>
    <t>21000750</t>
  </si>
  <si>
    <t>21000751</t>
  </si>
  <si>
    <t>21000753</t>
  </si>
  <si>
    <t>PG NF 31 - PD 18.423.145-0 -Contratação de Projetos Arquitetônico e Complementares Executivos de Implantação do Projeto Padrão do Conselho Tutelar de São Mateus do Sul/PR. Concorrência Pública nº 082/2020. Deliberação nº 107/2017. 16.479.405-9 - MCO 21000008.</t>
  </si>
  <si>
    <t>018/2021</t>
  </si>
  <si>
    <t>PROTOCOLO SEFA DREM</t>
  </si>
  <si>
    <t>18.230.250-3</t>
  </si>
  <si>
    <t>Janeiro</t>
  </si>
  <si>
    <t>Fevereiro</t>
  </si>
  <si>
    <t>Março</t>
  </si>
  <si>
    <t>Abril</t>
  </si>
  <si>
    <t>Maio</t>
  </si>
  <si>
    <t>Junho</t>
  </si>
  <si>
    <t>Agosto</t>
  </si>
  <si>
    <t>Setembro</t>
  </si>
  <si>
    <t>Julho</t>
  </si>
  <si>
    <t>Outubro</t>
  </si>
  <si>
    <t>Novembro até 18/11</t>
  </si>
  <si>
    <t>fonte 131</t>
  </si>
  <si>
    <t>fonte 101</t>
  </si>
  <si>
    <t>PG PARTE NF 246 - 4ª MED - PD 18.417.356-5 - Contratação de empresa para elaboração de laudo técnico de obra, necessário para a conclusão do Centro da Juventude de Paranaguá. TCTF nº 011/2020. Prot. 15.932.244-0, CP 0008/2020 GMS - MCO 20000023.</t>
  </si>
  <si>
    <t>21000015</t>
  </si>
  <si>
    <t>PG PARTE NF 246 - PD 18.417.356-5 - 1º TERMO ADITIVO - Contrato nº 1705/2020/PRED – Elaboração de laudo Técnico e Projetos Executivos para retomada da obra de construção do Centro da Juventude de Paranaguá. Delib. CEDCA: 004/2009, 009/2009, 002/2010, 01/2011, 35/11 e 111/12. TCTF nº 009/2021. 17.146.402-1 - MCO 21000006.</t>
  </si>
  <si>
    <t>PG NF  30 - PD 18.423.154-9 - TCTF nº 009/2021  - Contratação de Projetos Arquitetônico e Complementares Executivos de Implantação do Projeto Padrão do Conselho Tutelar de Campo Largo. Concorrência Pública nº 023/2021. deliberação nº 107/2017. 17.463.897-7 - MCO 21000025.</t>
  </si>
  <si>
    <t>21000558</t>
  </si>
  <si>
    <t>SCG BRINDES, PRESENTES E SERV</t>
  </si>
  <si>
    <t>PGTO NF 291 PROT. 18.319.611-1  Aquisição de Itens (guarda-chuva)  para  o  KIT  Conselheiro Tutelar em comemoração aos 30 anos do CEDCA. Deliberação nº 046/2021. Pregão Eletrônico nº 1306/2021 – Lote 06. Prot. 18.319.611-1</t>
  </si>
  <si>
    <t>PG NOV/21 - DESPACHO 2290/21-DAS/SEJUF - Programa Bolsa Agente de Cidadania – Centros da Juventude. Prot. 17.331.450-7.</t>
  </si>
  <si>
    <t>21000759</t>
  </si>
  <si>
    <t>APAE DE PINHAIS</t>
  </si>
  <si>
    <t>PG PARTE PARCELA UNICA CFE DESPACHO DE 17/12/21 - CENTRAL DE CONVENIOS - Custeio. Termo de Fomento 28/2021. Prot. 18.356.610-5.</t>
  </si>
  <si>
    <t>21000760</t>
  </si>
  <si>
    <t>21000761</t>
  </si>
  <si>
    <t>ASSOCIAÇÃO SERPIA</t>
  </si>
  <si>
    <t>PG PARTE PARCELA UNICA CFE DESPACHO CENTRAL DE CONVENIO DE 17/12/21 - Edital de Chamamento Público nº 07/2021 – Projeto Atendimento Terapêutico Interdisciplinar de Crianças e Adolescentes. Custeio. Termo de Fomento 29/2021. Prot. 18.287.054-4.</t>
  </si>
  <si>
    <t>21000762</t>
  </si>
  <si>
    <t>PG PARTE PARCELA UNICA CFE DESPACHO CENTRAL DE CONVENIO DE 17/12/21 - Edital de Chamamento Público nº 07/2021 – Projeto Atendimento Terapêutico Interdisciplinar de Crianças e Adolescentes. Investimento. Termo de Fomento 29/2021. Prot. 18.287.054-4.</t>
  </si>
  <si>
    <t>21000156</t>
  </si>
  <si>
    <t>CEITEP . CENTRO DE EDUC E INOV</t>
  </si>
  <si>
    <t>PGTO CONFORME DESPACHO 35/2021 CONFORME E-PROTOCOLO Nº: 18,020,692-2  Projeto Cartão Futuro Emergencial. Deliberação nº 084/2020/CEDCA. Prot. 18.020.692-2</t>
  </si>
  <si>
    <t>21000771</t>
  </si>
  <si>
    <t>ATACADAO DIST. ALIMENTOS DOIS</t>
  </si>
  <si>
    <t>PGTO NF 9.203 CONFORME Contrato Administrativo nº 85/2021 - Projeto de Segurança Alimentar a Crianças e Adolescentes com Deficiência - Fase II - Deliberação nº 11/2021 - CEDCA/PR. Prot. 17.737.310-9.</t>
  </si>
  <si>
    <t>PGTO NF 244 ( 18.473.628-4) – ref. 5ª MED  Construção da Casa de Semiliberdade Feminina de Curitiba - CP nº 0086/2020. TCTF 009/2021, PI.15.794.451-7 - MCO 21000010.</t>
  </si>
  <si>
    <t xml:space="preserve">Pagamento Dezembro 2021 </t>
  </si>
  <si>
    <t>Delib. 84/2020 - CEDCA/PR - Programa Cartão Futuro. Prot. 18.418.306-4.</t>
  </si>
  <si>
    <t>Delib. 84/2021 e 29/2021 - CEDCA/PR  - Programa Cartão Futuro. Prot. 18.357.240-7.</t>
  </si>
  <si>
    <t>&gt;Del. 005/2021</t>
  </si>
  <si>
    <t>SALDO 2022</t>
  </si>
  <si>
    <t>total pago 2021</t>
  </si>
  <si>
    <t>saldo final 2021</t>
  </si>
  <si>
    <t>RP 2022</t>
  </si>
  <si>
    <t>OK</t>
  </si>
  <si>
    <t>Pgto Despacho Sejuf fl. 411 -  Programa Cartão Futuro Emergencial - Lei nº 20.328/2020. Prot. 17.291.974-0.</t>
  </si>
  <si>
    <t>J. B. T. COMERCIAL DE ALIMENTO</t>
  </si>
  <si>
    <t>21000037</t>
  </si>
  <si>
    <t>ok</t>
  </si>
  <si>
    <t xml:space="preserve">    Atualização em31.12.2021</t>
  </si>
  <si>
    <t>PGTOS ABRIL/2021</t>
  </si>
  <si>
    <t>EDITAL</t>
  </si>
  <si>
    <t xml:space="preserve">Deliberado para outras ações ou FIA LIVRE </t>
  </si>
  <si>
    <t>SALDO ANTERIOR</t>
  </si>
  <si>
    <t>primeira etapa</t>
  </si>
  <si>
    <t>segunda etapa</t>
  </si>
  <si>
    <t xml:space="preserve">&gt;Del. 107/207 - AÇÕES </t>
  </si>
  <si>
    <t>&gt;Del. 053/2014 - OBRA - não é 107/2017</t>
  </si>
  <si>
    <t>Livro "Socioeducação do Paraná na Pandemia: desafios e legados”</t>
  </si>
  <si>
    <t>Pubçlicação E-book</t>
  </si>
  <si>
    <t>RP21+SALDO21-TRANSF. FIA LIVRE</t>
  </si>
  <si>
    <t>EXECUÇÃO pgto %</t>
  </si>
  <si>
    <t>movimentado pgt +rp</t>
  </si>
  <si>
    <t>somou bolsa</t>
  </si>
  <si>
    <t>EXECUÇÃO pgto+RP22 %</t>
  </si>
  <si>
    <t>saldo início 2021-transf. Fia</t>
  </si>
</sst>
</file>

<file path=xl/styles.xml><?xml version="1.0" encoding="utf-8"?>
<styleSheet xmlns="http://schemas.openxmlformats.org/spreadsheetml/2006/main">
  <numFmts count="10">
    <numFmt numFmtId="44" formatCode="_-&quot;R$&quot;* #,##0.00_-;\-&quot;R$&quot;* #,##0.00_-;_-&quot;R$&quot;* &quot;-&quot;??_-;_-@_-"/>
    <numFmt numFmtId="164" formatCode="_-&quot;R$&quot;\ * #,##0.00_-;\-&quot;R$&quot;\ * #,##0.00_-;_-&quot;R$&quot;\ * &quot;-&quot;??_-;_-@_-"/>
    <numFmt numFmtId="165" formatCode="#,##0.00\ ;#,##0.00\ ;\-#\ ;@\ "/>
    <numFmt numFmtId="166" formatCode="_-* #,##0.00_-;\-* #,##0.00_-;_-* \-??_-;_-@_-"/>
    <numFmt numFmtId="167" formatCode="_-&quot;R$&quot;* #,##0.00_-;&quot;-R$&quot;* #,##0.00_-;_-&quot;R$&quot;* \-??_-;_-@_-"/>
    <numFmt numFmtId="168" formatCode="d/m/yyyy"/>
    <numFmt numFmtId="169" formatCode="#,##0.00_ ;[Red]\-#,##0.00\ "/>
    <numFmt numFmtId="170" formatCode="#,##0.00\ ;\(#,##0.00\);\-#\ ;@\ "/>
    <numFmt numFmtId="171" formatCode="dd/mm/yy;@"/>
    <numFmt numFmtId="172" formatCode="_-[$R$-416]* #,##0.00_-;\-[$R$-416]* #,##0.00_-;_-[$R$-416]* &quot;-&quot;??_-;_-@_-"/>
  </numFmts>
  <fonts count="59">
    <font>
      <sz val="11"/>
      <color rgb="FF000000"/>
      <name val="Calibri"/>
      <charset val="1"/>
    </font>
    <font>
      <sz val="10"/>
      <color rgb="FFFFFFFF"/>
      <name val="Calibri"/>
      <family val="2"/>
      <charset val="1"/>
    </font>
    <font>
      <b/>
      <sz val="10"/>
      <color rgb="FF000000"/>
      <name val="Calibri"/>
      <family val="2"/>
      <charset val="1"/>
    </font>
    <font>
      <sz val="10"/>
      <color rgb="FFCC0000"/>
      <name val="Calibri"/>
      <family val="2"/>
      <charset val="1"/>
    </font>
    <font>
      <b/>
      <sz val="10"/>
      <color rgb="FFFFFFFF"/>
      <name val="Calibri"/>
      <family val="2"/>
      <charset val="1"/>
    </font>
    <font>
      <i/>
      <sz val="10"/>
      <color rgb="FF808080"/>
      <name val="Calibri"/>
      <family val="2"/>
      <charset val="1"/>
    </font>
    <font>
      <sz val="10"/>
      <color rgb="FF006600"/>
      <name val="Calibri"/>
      <family val="2"/>
      <charset val="1"/>
    </font>
    <font>
      <sz val="18"/>
      <color rgb="FF000000"/>
      <name val="Calibri"/>
      <family val="2"/>
      <charset val="1"/>
    </font>
    <font>
      <sz val="12"/>
      <color rgb="FF000000"/>
      <name val="Calibri"/>
      <family val="2"/>
      <charset val="1"/>
    </font>
    <font>
      <sz val="10"/>
      <color rgb="FF996600"/>
      <name val="Calibri"/>
      <family val="2"/>
      <charset val="1"/>
    </font>
    <font>
      <sz val="11"/>
      <color rgb="FF000000"/>
      <name val="Calibri"/>
      <family val="2"/>
      <charset val="1"/>
    </font>
    <font>
      <sz val="10"/>
      <name val="Arial"/>
      <family val="2"/>
      <charset val="1"/>
    </font>
    <font>
      <sz val="10"/>
      <color rgb="FF333333"/>
      <name val="Calibri"/>
      <family val="2"/>
      <charset val="1"/>
    </font>
    <font>
      <sz val="10"/>
      <color rgb="FF000000"/>
      <name val="Arial"/>
      <family val="2"/>
      <charset val="1"/>
    </font>
    <font>
      <sz val="12"/>
      <name val="Arial"/>
      <family val="2"/>
      <charset val="1"/>
    </font>
    <font>
      <sz val="12"/>
      <color rgb="FF000000"/>
      <name val="Arial"/>
      <family val="2"/>
      <charset val="1"/>
    </font>
    <font>
      <sz val="12"/>
      <color rgb="FFFF0000"/>
      <name val="Arial"/>
      <family val="2"/>
      <charset val="1"/>
    </font>
    <font>
      <b/>
      <sz val="12"/>
      <color rgb="FF000000"/>
      <name val="Arial"/>
      <family val="2"/>
      <charset val="1"/>
    </font>
    <font>
      <b/>
      <sz val="10"/>
      <color rgb="FFFF0000"/>
      <name val="Arial"/>
      <family val="2"/>
      <charset val="1"/>
    </font>
    <font>
      <b/>
      <sz val="10"/>
      <name val="Arial"/>
      <family val="2"/>
      <charset val="1"/>
    </font>
    <font>
      <b/>
      <sz val="12"/>
      <name val="Arial"/>
      <family val="2"/>
      <charset val="1"/>
    </font>
    <font>
      <sz val="10"/>
      <color rgb="FFE46C0A"/>
      <name val="Arial"/>
      <family val="2"/>
      <charset val="1"/>
    </font>
    <font>
      <sz val="10"/>
      <color rgb="FFF79646"/>
      <name val="Arial"/>
      <family val="2"/>
      <charset val="1"/>
    </font>
    <font>
      <b/>
      <sz val="10"/>
      <color rgb="FF000000"/>
      <name val="Arial"/>
      <family val="2"/>
      <charset val="1"/>
    </font>
    <font>
      <i/>
      <sz val="11"/>
      <color rgb="FF7F7F7F"/>
      <name val="Calibri"/>
      <family val="2"/>
      <charset val="1"/>
    </font>
    <font>
      <sz val="11"/>
      <name val="Arial"/>
      <family val="2"/>
      <charset val="1"/>
    </font>
    <font>
      <sz val="12"/>
      <color rgb="FF333333"/>
      <name val="Arial"/>
      <family val="2"/>
      <charset val="1"/>
    </font>
    <font>
      <b/>
      <sz val="11"/>
      <name val="Arial Black"/>
      <family val="2"/>
      <charset val="1"/>
    </font>
    <font>
      <b/>
      <sz val="11"/>
      <color rgb="FF000000"/>
      <name val="Calibri"/>
      <family val="2"/>
      <charset val="1"/>
    </font>
    <font>
      <sz val="10"/>
      <color rgb="FF000000"/>
      <name val="Calibri"/>
      <family val="2"/>
      <charset val="1"/>
    </font>
    <font>
      <sz val="10"/>
      <color rgb="FFFF0000"/>
      <name val="Arial"/>
      <family val="2"/>
      <charset val="1"/>
    </font>
    <font>
      <sz val="11"/>
      <name val="Calibri"/>
      <family val="2"/>
      <charset val="1"/>
    </font>
    <font>
      <sz val="11"/>
      <color rgb="FF000000"/>
      <name val="Calibri"/>
      <family val="2"/>
    </font>
    <font>
      <sz val="10"/>
      <color theme="6"/>
      <name val="Arial"/>
      <family val="2"/>
      <charset val="1"/>
    </font>
    <font>
      <b/>
      <sz val="10"/>
      <name val="Arial"/>
      <family val="2"/>
    </font>
    <font>
      <sz val="11"/>
      <color rgb="FFFF0000"/>
      <name val="Calibri"/>
      <family val="2"/>
    </font>
    <font>
      <b/>
      <sz val="11"/>
      <color rgb="FF000000"/>
      <name val="Calibri"/>
      <family val="2"/>
    </font>
    <font>
      <sz val="12"/>
      <color rgb="FF000000"/>
      <name val="Arial"/>
      <family val="2"/>
    </font>
    <font>
      <b/>
      <sz val="12"/>
      <color rgb="FF000000"/>
      <name val="Arial"/>
      <family val="2"/>
    </font>
    <font>
      <b/>
      <sz val="8"/>
      <name val="Arial"/>
      <family val="2"/>
      <charset val="1"/>
    </font>
    <font>
      <b/>
      <sz val="10"/>
      <color theme="0"/>
      <name val="Arial"/>
      <family val="2"/>
    </font>
    <font>
      <sz val="10"/>
      <color indexed="8"/>
      <name val="Arial"/>
      <family val="2"/>
      <charset val="1"/>
    </font>
    <font>
      <sz val="10"/>
      <name val="Arial"/>
      <family val="2"/>
    </font>
    <font>
      <sz val="10"/>
      <color theme="9"/>
      <name val="Arial"/>
      <family val="2"/>
    </font>
    <font>
      <sz val="12"/>
      <name val="Arial"/>
      <family val="2"/>
    </font>
    <font>
      <b/>
      <sz val="11"/>
      <color theme="1"/>
      <name val="Calibri"/>
      <family val="2"/>
      <scheme val="minor"/>
    </font>
    <font>
      <b/>
      <sz val="12"/>
      <name val="Arial"/>
      <family val="2"/>
    </font>
    <font>
      <sz val="11"/>
      <name val="Calibri"/>
      <family val="2"/>
      <scheme val="minor"/>
    </font>
    <font>
      <b/>
      <sz val="11"/>
      <color rgb="FF000000"/>
      <name val="Arial Black"/>
      <family val="2"/>
    </font>
    <font>
      <sz val="8"/>
      <name val="Arial"/>
      <family val="2"/>
      <charset val="1"/>
    </font>
    <font>
      <sz val="8"/>
      <color rgb="FF000000"/>
      <name val="Arial"/>
      <family val="2"/>
    </font>
    <font>
      <b/>
      <sz val="10"/>
      <name val="Arial"/>
      <family val="2"/>
    </font>
    <font>
      <b/>
      <sz val="10"/>
      <color rgb="FF000000"/>
      <name val="Calibri"/>
      <family val="2"/>
    </font>
    <font>
      <b/>
      <sz val="10"/>
      <color rgb="FFFF0000"/>
      <name val="Arial"/>
      <family val="2"/>
    </font>
    <font>
      <sz val="11"/>
      <name val="Calibri"/>
      <family val="2"/>
    </font>
    <font>
      <b/>
      <sz val="12"/>
      <color rgb="FFFF0000"/>
      <name val="Arial"/>
      <family val="2"/>
      <charset val="1"/>
    </font>
    <font>
      <sz val="11"/>
      <color rgb="FF000000"/>
      <name val="Arial Black"/>
      <family val="2"/>
    </font>
    <font>
      <b/>
      <sz val="11"/>
      <color rgb="FF000000"/>
      <name val="Arial"/>
      <family val="2"/>
      <charset val="1"/>
    </font>
    <font>
      <b/>
      <sz val="11"/>
      <color rgb="FF000000"/>
      <name val="Arial"/>
      <family val="2"/>
    </font>
  </fonts>
  <fills count="55">
    <fill>
      <patternFill patternType="none"/>
    </fill>
    <fill>
      <patternFill patternType="gray125"/>
    </fill>
    <fill>
      <patternFill patternType="solid">
        <fgColor rgb="FF000000"/>
        <bgColor rgb="FF003300"/>
      </patternFill>
    </fill>
    <fill>
      <patternFill patternType="solid">
        <fgColor rgb="FF808080"/>
        <bgColor rgb="FF7F7F7F"/>
      </patternFill>
    </fill>
    <fill>
      <patternFill patternType="solid">
        <fgColor rgb="FFDDDDDD"/>
        <bgColor rgb="FFD9D9D9"/>
      </patternFill>
    </fill>
    <fill>
      <patternFill patternType="solid">
        <fgColor rgb="FFFFCCCC"/>
        <bgColor rgb="FFDDD9C3"/>
      </patternFill>
    </fill>
    <fill>
      <patternFill patternType="solid">
        <fgColor rgb="FFCC0000"/>
        <bgColor rgb="FFFF0000"/>
      </patternFill>
    </fill>
    <fill>
      <patternFill patternType="solid">
        <fgColor rgb="FFCCFFCC"/>
        <bgColor rgb="FFDCE6F2"/>
      </patternFill>
    </fill>
    <fill>
      <patternFill patternType="solid">
        <fgColor rgb="FFFFFFCC"/>
        <bgColor rgb="FFFFFFFF"/>
      </patternFill>
    </fill>
    <fill>
      <patternFill patternType="solid">
        <fgColor rgb="FFFFFFFF"/>
        <bgColor rgb="FFFFFFCC"/>
      </patternFill>
    </fill>
    <fill>
      <patternFill patternType="solid">
        <fgColor rgb="FFC6D9F1"/>
        <bgColor rgb="FFD9D9D9"/>
      </patternFill>
    </fill>
    <fill>
      <patternFill patternType="solid">
        <fgColor rgb="FF8EB4E3"/>
        <bgColor rgb="FFA6A6A6"/>
      </patternFill>
    </fill>
    <fill>
      <patternFill patternType="solid">
        <fgColor rgb="FF558ED5"/>
        <bgColor rgb="FF3A9DB8"/>
      </patternFill>
    </fill>
    <fill>
      <patternFill patternType="solid">
        <fgColor rgb="FFDDD9C3"/>
        <bgColor rgb="FFD9D9D9"/>
      </patternFill>
    </fill>
    <fill>
      <patternFill patternType="solid">
        <fgColor rgb="FFC3D69B"/>
        <bgColor rgb="FFDDD9C3"/>
      </patternFill>
    </fill>
    <fill>
      <patternFill patternType="solid">
        <fgColor rgb="FFD9D9D9"/>
        <bgColor rgb="FFDDDDDD"/>
      </patternFill>
    </fill>
    <fill>
      <patternFill patternType="solid">
        <fgColor rgb="FFFFDF79"/>
        <bgColor rgb="FFFFCCCC"/>
      </patternFill>
    </fill>
    <fill>
      <patternFill patternType="solid">
        <fgColor rgb="FFFFFF00"/>
        <bgColor rgb="FFFFFF00"/>
      </patternFill>
    </fill>
    <fill>
      <patternFill patternType="solid">
        <fgColor rgb="FFFFC000"/>
        <bgColor rgb="FFF79646"/>
      </patternFill>
    </fill>
    <fill>
      <patternFill patternType="solid">
        <fgColor rgb="FFDCE6F2"/>
        <bgColor rgb="FFDDDDDD"/>
      </patternFill>
    </fill>
    <fill>
      <patternFill patternType="solid">
        <fgColor theme="0"/>
        <bgColor indexed="64"/>
      </patternFill>
    </fill>
    <fill>
      <patternFill patternType="solid">
        <fgColor theme="6"/>
        <bgColor indexed="64"/>
      </patternFill>
    </fill>
    <fill>
      <patternFill patternType="solid">
        <fgColor rgb="FFFF0000"/>
        <bgColor indexed="64"/>
      </patternFill>
    </fill>
    <fill>
      <patternFill patternType="solid">
        <fgColor theme="0"/>
        <bgColor indexed="38"/>
      </patternFill>
    </fill>
    <fill>
      <patternFill patternType="solid">
        <fgColor theme="0"/>
        <bgColor rgb="FFFFFFCC"/>
      </patternFill>
    </fill>
    <fill>
      <patternFill patternType="solid">
        <fgColor rgb="FFEF9BDF"/>
        <bgColor rgb="FF008080"/>
      </patternFill>
    </fill>
    <fill>
      <patternFill patternType="solid">
        <fgColor rgb="FFEF9BDF"/>
        <bgColor rgb="FFFFFFCC"/>
      </patternFill>
    </fill>
    <fill>
      <patternFill patternType="solid">
        <fgColor rgb="FFEF9BDF"/>
        <bgColor indexed="64"/>
      </patternFill>
    </fill>
    <fill>
      <patternFill patternType="solid">
        <fgColor rgb="FFE5E0EC"/>
        <bgColor indexed="64"/>
      </patternFill>
    </fill>
    <fill>
      <patternFill patternType="solid">
        <fgColor theme="0"/>
        <bgColor indexed="26"/>
      </patternFill>
    </fill>
    <fill>
      <patternFill patternType="solid">
        <fgColor theme="2" tint="-9.9978637043366805E-2"/>
        <bgColor indexed="26"/>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6" tint="-0.249977111117893"/>
        <bgColor rgb="FF008080"/>
      </patternFill>
    </fill>
    <fill>
      <patternFill patternType="solid">
        <fgColor theme="5" tint="0.59999389629810485"/>
        <bgColor rgb="FF993300"/>
      </patternFill>
    </fill>
    <fill>
      <patternFill patternType="solid">
        <fgColor theme="5" tint="0.59999389629810485"/>
        <bgColor rgb="FF660066"/>
      </patternFill>
    </fill>
    <fill>
      <patternFill patternType="solid">
        <fgColor rgb="FFFFFF99"/>
        <bgColor rgb="FFFFFF00"/>
      </patternFill>
    </fill>
    <fill>
      <patternFill patternType="solid">
        <fgColor rgb="FFFFFF99"/>
        <bgColor rgb="FFFF00FF"/>
      </patternFill>
    </fill>
    <fill>
      <patternFill patternType="solid">
        <fgColor rgb="FFD058B9"/>
        <bgColor rgb="FFFF00FF"/>
      </patternFill>
    </fill>
    <fill>
      <patternFill patternType="solid">
        <fgColor rgb="FFD058B9"/>
        <bgColor indexed="26"/>
      </patternFill>
    </fill>
    <fill>
      <patternFill patternType="solid">
        <fgColor theme="4" tint="0.39997558519241921"/>
        <bgColor rgb="FF33CCCC"/>
      </patternFill>
    </fill>
    <fill>
      <patternFill patternType="solid">
        <fgColor theme="7" tint="0.39997558519241921"/>
        <bgColor rgb="FF333399"/>
      </patternFill>
    </fill>
    <fill>
      <patternFill patternType="solid">
        <fgColor theme="7" tint="0.79998168889431442"/>
        <bgColor rgb="FFD9D9D9"/>
      </patternFill>
    </fill>
    <fill>
      <patternFill patternType="solid">
        <fgColor theme="0" tint="-0.14999847407452621"/>
        <bgColor rgb="FFDDDDDD"/>
      </patternFill>
    </fill>
    <fill>
      <patternFill patternType="solid">
        <fgColor theme="0" tint="-0.14999847407452621"/>
        <bgColor rgb="FFFFFFCC"/>
      </patternFill>
    </fill>
    <fill>
      <patternFill patternType="solid">
        <fgColor theme="0"/>
        <bgColor rgb="FFCC0000"/>
      </patternFill>
    </fill>
    <fill>
      <patternFill patternType="solid">
        <fgColor theme="3" tint="0.59999389629810485"/>
        <bgColor rgb="FFFFFFCC"/>
      </patternFill>
    </fill>
    <fill>
      <patternFill patternType="solid">
        <fgColor theme="3" tint="0.79998168889431442"/>
        <bgColor rgb="FFFFFFCC"/>
      </patternFill>
    </fill>
    <fill>
      <patternFill patternType="solid">
        <fgColor theme="3" tint="0.39997558519241921"/>
        <bgColor rgb="FFFFFFCC"/>
      </patternFill>
    </fill>
    <fill>
      <patternFill patternType="solid">
        <fgColor theme="2" tint="-0.499984740745262"/>
        <bgColor indexed="64"/>
      </patternFill>
    </fill>
    <fill>
      <patternFill patternType="solid">
        <fgColor theme="0"/>
        <bgColor rgb="FFA6A6A6"/>
      </patternFill>
    </fill>
    <fill>
      <patternFill patternType="solid">
        <fgColor rgb="FFFFFF00"/>
        <bgColor indexed="64"/>
      </patternFill>
    </fill>
    <fill>
      <patternFill patternType="solid">
        <fgColor theme="0"/>
        <bgColor rgb="FFD9D9D9"/>
      </patternFill>
    </fill>
    <fill>
      <patternFill patternType="solid">
        <fgColor rgb="FFFFFF00"/>
        <bgColor rgb="FFD9D9D9"/>
      </patternFill>
    </fill>
  </fills>
  <borders count="31">
    <border>
      <left/>
      <right/>
      <top/>
      <bottom/>
      <diagonal/>
    </border>
    <border>
      <left style="hair">
        <color rgb="FF808080"/>
      </left>
      <right style="hair">
        <color rgb="FF808080"/>
      </right>
      <top style="hair">
        <color rgb="FF808080"/>
      </top>
      <bottom style="hair">
        <color rgb="FF808080"/>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top style="thin">
        <color indexed="8"/>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auto="1"/>
      </top>
      <bottom/>
      <diagonal/>
    </border>
    <border>
      <left style="medium">
        <color auto="1"/>
      </left>
      <right/>
      <top style="medium">
        <color auto="1"/>
      </top>
      <bottom/>
      <diagonal/>
    </border>
    <border>
      <left/>
      <right style="medium">
        <color indexed="64"/>
      </right>
      <top style="medium">
        <color indexed="64"/>
      </top>
      <bottom/>
      <diagonal/>
    </border>
    <border>
      <left/>
      <right/>
      <top style="thin">
        <color auto="1"/>
      </top>
      <bottom style="medium">
        <color indexed="64"/>
      </bottom>
      <diagonal/>
    </border>
    <border>
      <left style="thin">
        <color indexed="64"/>
      </left>
      <right/>
      <top style="medium">
        <color indexed="64"/>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thin">
        <color indexed="64"/>
      </left>
      <right style="thin">
        <color indexed="64"/>
      </right>
      <top/>
      <bottom/>
      <diagonal/>
    </border>
  </borders>
  <cellStyleXfs count="27">
    <xf numFmtId="0" fontId="0" fillId="0" borderId="0"/>
    <xf numFmtId="166" fontId="32" fillId="0" borderId="0" applyBorder="0" applyProtection="0"/>
    <xf numFmtId="167" fontId="11" fillId="0" borderId="0" applyBorder="0" applyProtection="0"/>
    <xf numFmtId="9" fontId="32" fillId="0" borderId="0" applyBorder="0" applyProtection="0"/>
    <xf numFmtId="0" fontId="1" fillId="2" borderId="0" applyBorder="0" applyProtection="0"/>
    <xf numFmtId="0" fontId="1" fillId="3" borderId="0" applyBorder="0" applyProtection="0"/>
    <xf numFmtId="0" fontId="2" fillId="4" borderId="0" applyBorder="0" applyProtection="0"/>
    <xf numFmtId="0" fontId="2" fillId="0" borderId="0" applyBorder="0" applyProtection="0"/>
    <xf numFmtId="0" fontId="3" fillId="5" borderId="0" applyBorder="0" applyProtection="0"/>
    <xf numFmtId="0" fontId="4" fillId="6" borderId="0" applyBorder="0" applyProtection="0"/>
    <xf numFmtId="0" fontId="5" fillId="0" borderId="0" applyBorder="0" applyProtection="0"/>
    <xf numFmtId="0" fontId="6" fillId="7" borderId="0" applyBorder="0" applyProtection="0"/>
    <xf numFmtId="0" fontId="7" fillId="0" borderId="0" applyBorder="0" applyProtection="0"/>
    <xf numFmtId="0" fontId="8" fillId="0" borderId="0" applyBorder="0" applyProtection="0"/>
    <xf numFmtId="0" fontId="9" fillId="8" borderId="0" applyBorder="0" applyProtection="0"/>
    <xf numFmtId="0" fontId="10" fillId="0" borderId="0"/>
    <xf numFmtId="0" fontId="10" fillId="0" borderId="0"/>
    <xf numFmtId="0" fontId="11" fillId="0" borderId="0"/>
    <xf numFmtId="0" fontId="12" fillId="8" borderId="1" applyProtection="0"/>
    <xf numFmtId="0" fontId="10" fillId="0" borderId="0" applyBorder="0" applyProtection="0"/>
    <xf numFmtId="0" fontId="10" fillId="0" borderId="0" applyBorder="0" applyProtection="0"/>
    <xf numFmtId="165" fontId="11" fillId="0" borderId="0" applyBorder="0" applyProtection="0"/>
    <xf numFmtId="166" fontId="10" fillId="0" borderId="0" applyBorder="0" applyProtection="0"/>
    <xf numFmtId="0" fontId="3" fillId="0" borderId="0" applyBorder="0" applyProtection="0"/>
    <xf numFmtId="165" fontId="10" fillId="0" borderId="0" applyBorder="0" applyProtection="0"/>
    <xf numFmtId="0" fontId="24" fillId="0" borderId="0" applyBorder="0" applyProtection="0"/>
    <xf numFmtId="0" fontId="41" fillId="0" borderId="0"/>
  </cellStyleXfs>
  <cellXfs count="589">
    <xf numFmtId="0" fontId="0" fillId="0" borderId="0" xfId="0"/>
    <xf numFmtId="0" fontId="13" fillId="9" borderId="0" xfId="24" applyNumberFormat="1" applyFont="1" applyFill="1" applyBorder="1" applyAlignment="1" applyProtection="1"/>
    <xf numFmtId="0" fontId="14" fillId="9" borderId="0" xfId="0" applyFont="1" applyFill="1" applyAlignment="1">
      <alignment horizontal="center" vertical="center"/>
    </xf>
    <xf numFmtId="0" fontId="15" fillId="0" borderId="0" xfId="24" applyNumberFormat="1" applyFont="1" applyBorder="1" applyAlignment="1" applyProtection="1">
      <alignment horizontal="center" vertical="center"/>
    </xf>
    <xf numFmtId="0" fontId="14" fillId="0" borderId="0" xfId="24" applyNumberFormat="1" applyFont="1" applyBorder="1" applyAlignment="1" applyProtection="1">
      <alignment horizontal="center" vertical="center"/>
    </xf>
    <xf numFmtId="0" fontId="14" fillId="9" borderId="0" xfId="24" applyNumberFormat="1" applyFont="1" applyFill="1" applyBorder="1" applyAlignment="1" applyProtection="1">
      <alignment horizontal="center" vertical="center"/>
    </xf>
    <xf numFmtId="0" fontId="16" fillId="9" borderId="0" xfId="24" applyNumberFormat="1" applyFont="1" applyFill="1" applyBorder="1" applyAlignment="1" applyProtection="1">
      <alignment horizontal="center" vertical="center"/>
    </xf>
    <xf numFmtId="0" fontId="15" fillId="0" borderId="0" xfId="24" applyNumberFormat="1" applyFont="1" applyBorder="1" applyAlignment="1" applyProtection="1">
      <alignment horizontal="left" vertical="center"/>
    </xf>
    <xf numFmtId="0" fontId="13" fillId="10" borderId="0" xfId="24" applyNumberFormat="1" applyFont="1" applyFill="1" applyBorder="1" applyAlignment="1" applyProtection="1"/>
    <xf numFmtId="0" fontId="13" fillId="11" borderId="0" xfId="24" applyNumberFormat="1" applyFont="1" applyFill="1" applyBorder="1" applyAlignment="1" applyProtection="1"/>
    <xf numFmtId="0" fontId="14" fillId="11" borderId="0" xfId="24" applyNumberFormat="1" applyFont="1" applyFill="1" applyBorder="1" applyAlignment="1" applyProtection="1">
      <alignment horizontal="center" vertical="center"/>
    </xf>
    <xf numFmtId="0" fontId="13" fillId="12" borderId="0" xfId="24" applyNumberFormat="1" applyFont="1" applyFill="1" applyBorder="1" applyAlignment="1" applyProtection="1"/>
    <xf numFmtId="0" fontId="14" fillId="12" borderId="0" xfId="0" applyFont="1" applyFill="1" applyAlignment="1">
      <alignment horizontal="center" vertical="center"/>
    </xf>
    <xf numFmtId="0" fontId="13" fillId="9" borderId="0" xfId="24" applyNumberFormat="1" applyFont="1" applyFill="1" applyBorder="1" applyAlignment="1" applyProtection="1">
      <alignment horizontal="center"/>
    </xf>
    <xf numFmtId="0" fontId="17" fillId="10" borderId="5" xfId="24" applyNumberFormat="1" applyFont="1" applyFill="1" applyBorder="1" applyAlignment="1" applyProtection="1">
      <alignment horizontal="center" vertical="center" wrapText="1"/>
    </xf>
    <xf numFmtId="0" fontId="20" fillId="10" borderId="5" xfId="24" applyNumberFormat="1" applyFont="1" applyFill="1" applyBorder="1" applyAlignment="1" applyProtection="1">
      <alignment horizontal="center" vertical="center" wrapText="1"/>
    </xf>
    <xf numFmtId="0" fontId="17" fillId="9" borderId="0" xfId="24" applyNumberFormat="1" applyFont="1" applyFill="1" applyBorder="1" applyAlignment="1" applyProtection="1">
      <alignment horizontal="center" vertical="center"/>
    </xf>
    <xf numFmtId="0" fontId="20" fillId="10" borderId="6" xfId="24" applyNumberFormat="1" applyFont="1" applyFill="1" applyBorder="1" applyAlignment="1" applyProtection="1">
      <alignment horizontal="center" vertical="center" wrapText="1"/>
    </xf>
    <xf numFmtId="0" fontId="14" fillId="9" borderId="4" xfId="24" applyNumberFormat="1" applyFont="1" applyFill="1" applyBorder="1" applyAlignment="1" applyProtection="1">
      <alignment horizontal="center" vertical="center"/>
    </xf>
    <xf numFmtId="0" fontId="14" fillId="9" borderId="4" xfId="24" applyNumberFormat="1" applyFont="1" applyFill="1" applyBorder="1" applyAlignment="1" applyProtection="1">
      <alignment horizontal="center" vertical="center" wrapText="1"/>
    </xf>
    <xf numFmtId="167" fontId="14" fillId="9" borderId="4" xfId="2" applyFont="1" applyFill="1" applyBorder="1" applyAlignment="1" applyProtection="1">
      <alignment horizontal="center" vertical="center" wrapText="1"/>
    </xf>
    <xf numFmtId="167" fontId="14" fillId="9" borderId="4" xfId="2" applyFont="1" applyFill="1" applyBorder="1" applyAlignment="1" applyProtection="1">
      <alignment horizontal="center" vertical="center"/>
    </xf>
    <xf numFmtId="167" fontId="14" fillId="13" borderId="4" xfId="2" applyFont="1" applyFill="1" applyBorder="1" applyAlignment="1" applyProtection="1">
      <alignment horizontal="center" vertical="center"/>
    </xf>
    <xf numFmtId="167" fontId="14" fillId="9" borderId="4" xfId="2" applyFont="1" applyFill="1" applyBorder="1" applyAlignment="1" applyProtection="1">
      <alignment vertical="center"/>
    </xf>
    <xf numFmtId="0" fontId="21" fillId="9" borderId="0" xfId="24" applyNumberFormat="1" applyFont="1" applyFill="1" applyBorder="1" applyAlignment="1" applyProtection="1">
      <alignment horizontal="center" vertical="center"/>
    </xf>
    <xf numFmtId="0" fontId="15" fillId="9" borderId="4" xfId="24" applyNumberFormat="1" applyFont="1" applyFill="1" applyBorder="1" applyAlignment="1" applyProtection="1">
      <alignment horizontal="center" vertical="center" wrapText="1"/>
    </xf>
    <xf numFmtId="168" fontId="14" fillId="9" borderId="4" xfId="24" applyNumberFormat="1" applyFont="1" applyFill="1" applyBorder="1" applyAlignment="1" applyProtection="1">
      <alignment horizontal="center" vertical="center" wrapText="1"/>
    </xf>
    <xf numFmtId="0" fontId="15" fillId="9" borderId="0" xfId="24" applyNumberFormat="1" applyFont="1" applyFill="1" applyBorder="1" applyAlignment="1" applyProtection="1">
      <alignment horizontal="center" vertical="center"/>
    </xf>
    <xf numFmtId="0" fontId="13" fillId="9" borderId="0" xfId="24" applyNumberFormat="1" applyFont="1" applyFill="1" applyBorder="1" applyAlignment="1" applyProtection="1">
      <alignment horizontal="center" vertical="center"/>
    </xf>
    <xf numFmtId="0" fontId="14" fillId="0" borderId="4" xfId="15" applyFont="1" applyBorder="1" applyAlignment="1">
      <alignment horizontal="center" vertical="center" wrapText="1"/>
    </xf>
    <xf numFmtId="0" fontId="14" fillId="9" borderId="4" xfId="0" applyFont="1" applyFill="1" applyBorder="1" applyAlignment="1">
      <alignment horizontal="center" vertical="center"/>
    </xf>
    <xf numFmtId="165" fontId="14" fillId="9" borderId="4" xfId="24" applyFont="1" applyFill="1" applyBorder="1" applyAlignment="1" applyProtection="1">
      <alignment horizontal="center" vertical="center" wrapText="1"/>
    </xf>
    <xf numFmtId="0" fontId="22" fillId="9" borderId="0" xfId="24" applyNumberFormat="1" applyFont="1" applyFill="1" applyBorder="1" applyAlignment="1" applyProtection="1">
      <alignment horizontal="center"/>
    </xf>
    <xf numFmtId="0" fontId="14" fillId="14" borderId="4" xfId="24" applyNumberFormat="1" applyFont="1" applyFill="1" applyBorder="1" applyAlignment="1" applyProtection="1">
      <alignment horizontal="center" vertical="center" wrapText="1"/>
    </xf>
    <xf numFmtId="167" fontId="14" fillId="14" borderId="4" xfId="2" applyFont="1" applyFill="1" applyBorder="1" applyAlignment="1" applyProtection="1">
      <alignment horizontal="center" vertical="center" wrapText="1"/>
    </xf>
    <xf numFmtId="167" fontId="14" fillId="14" borderId="4" xfId="2" applyFont="1" applyFill="1" applyBorder="1" applyAlignment="1" applyProtection="1">
      <alignment horizontal="center" vertical="center"/>
    </xf>
    <xf numFmtId="0" fontId="13" fillId="14" borderId="4" xfId="24" applyNumberFormat="1" applyFont="1" applyFill="1" applyBorder="1" applyAlignment="1" applyProtection="1">
      <alignment horizontal="center"/>
    </xf>
    <xf numFmtId="166" fontId="15" fillId="9" borderId="4" xfId="25" applyNumberFormat="1" applyFont="1" applyFill="1" applyBorder="1" applyAlignment="1" applyProtection="1">
      <alignment horizontal="center" vertical="center" wrapText="1"/>
    </xf>
    <xf numFmtId="166" fontId="14" fillId="0" borderId="4" xfId="25" applyNumberFormat="1" applyFont="1" applyBorder="1" applyAlignment="1" applyProtection="1">
      <alignment horizontal="center" vertical="center" wrapText="1"/>
    </xf>
    <xf numFmtId="0" fontId="14" fillId="0" borderId="4" xfId="25" applyFont="1" applyBorder="1" applyAlignment="1" applyProtection="1">
      <alignment horizontal="center" vertical="center" wrapText="1"/>
    </xf>
    <xf numFmtId="0" fontId="21" fillId="9" borderId="0" xfId="24" applyNumberFormat="1" applyFont="1" applyFill="1" applyBorder="1" applyAlignment="1" applyProtection="1">
      <alignment horizontal="center"/>
    </xf>
    <xf numFmtId="0" fontId="14" fillId="16" borderId="4" xfId="24" applyNumberFormat="1" applyFont="1" applyFill="1" applyBorder="1" applyAlignment="1" applyProtection="1">
      <alignment horizontal="center" vertical="center"/>
    </xf>
    <xf numFmtId="167" fontId="14" fillId="13" borderId="4" xfId="2" applyFont="1" applyFill="1" applyBorder="1" applyAlignment="1" applyProtection="1">
      <alignment horizontal="center" vertical="center" wrapText="1"/>
    </xf>
    <xf numFmtId="167" fontId="14" fillId="9" borderId="4" xfId="2" applyFont="1" applyFill="1" applyBorder="1" applyAlignment="1" applyProtection="1">
      <alignment horizontal="center" vertical="center" wrapText="1"/>
    </xf>
    <xf numFmtId="165" fontId="14" fillId="0" borderId="4" xfId="24" applyFont="1" applyBorder="1" applyAlignment="1" applyProtection="1">
      <alignment horizontal="center" vertical="center" wrapText="1"/>
    </xf>
    <xf numFmtId="167" fontId="14" fillId="13" borderId="4" xfId="2" applyFont="1" applyFill="1" applyBorder="1" applyAlignment="1" applyProtection="1">
      <alignment horizontal="center" vertical="center" wrapText="1"/>
    </xf>
    <xf numFmtId="166" fontId="20" fillId="9" borderId="4" xfId="25" applyNumberFormat="1" applyFont="1" applyFill="1" applyBorder="1" applyAlignment="1" applyProtection="1">
      <alignment horizontal="center" vertical="center" wrapText="1"/>
    </xf>
    <xf numFmtId="165" fontId="14" fillId="9" borderId="4" xfId="24" applyFont="1" applyFill="1" applyBorder="1" applyAlignment="1" applyProtection="1">
      <alignment horizontal="center" vertical="center"/>
    </xf>
    <xf numFmtId="170" fontId="14" fillId="0" borderId="4" xfId="24" applyNumberFormat="1" applyFont="1" applyBorder="1" applyAlignment="1" applyProtection="1">
      <alignment horizontal="center" vertical="center" wrapText="1"/>
    </xf>
    <xf numFmtId="0" fontId="0" fillId="9" borderId="0" xfId="0" applyFill="1" applyAlignment="1">
      <alignment horizontal="center"/>
    </xf>
    <xf numFmtId="0" fontId="11" fillId="9" borderId="0" xfId="24" applyNumberFormat="1" applyFont="1" applyFill="1" applyBorder="1" applyAlignment="1" applyProtection="1">
      <alignment horizontal="center"/>
    </xf>
    <xf numFmtId="0" fontId="14" fillId="16" borderId="4" xfId="24" applyNumberFormat="1" applyFont="1" applyFill="1" applyBorder="1" applyAlignment="1" applyProtection="1">
      <alignment horizontal="center" vertical="center" wrapText="1"/>
    </xf>
    <xf numFmtId="168" fontId="14" fillId="16" borderId="4" xfId="24" applyNumberFormat="1" applyFont="1" applyFill="1" applyBorder="1" applyAlignment="1" applyProtection="1">
      <alignment horizontal="center" vertical="center" wrapText="1"/>
    </xf>
    <xf numFmtId="167" fontId="14" fillId="16" borderId="4" xfId="2" applyFont="1" applyFill="1" applyBorder="1" applyAlignment="1" applyProtection="1">
      <alignment horizontal="center" vertical="center" wrapText="1"/>
    </xf>
    <xf numFmtId="167" fontId="14" fillId="16" borderId="4" xfId="2" applyFont="1" applyFill="1" applyBorder="1" applyAlignment="1" applyProtection="1">
      <alignment horizontal="center" vertical="center"/>
    </xf>
    <xf numFmtId="0" fontId="13" fillId="16" borderId="4" xfId="24" applyNumberFormat="1" applyFont="1" applyFill="1" applyBorder="1" applyAlignment="1" applyProtection="1">
      <alignment horizontal="center"/>
    </xf>
    <xf numFmtId="0" fontId="13" fillId="16" borderId="4" xfId="24" applyNumberFormat="1" applyFont="1" applyFill="1" applyBorder="1" applyAlignment="1" applyProtection="1">
      <alignment horizontal="center" vertical="center"/>
    </xf>
    <xf numFmtId="0" fontId="11" fillId="16" borderId="4" xfId="0" applyFont="1" applyFill="1" applyBorder="1" applyAlignment="1" applyProtection="1">
      <alignment horizontal="center" vertical="center"/>
    </xf>
    <xf numFmtId="0" fontId="14" fillId="9" borderId="4" xfId="0" applyFont="1" applyFill="1" applyBorder="1" applyAlignment="1" applyProtection="1">
      <alignment horizontal="center" vertical="center"/>
    </xf>
    <xf numFmtId="0" fontId="14" fillId="9" borderId="4" xfId="0" applyFont="1" applyFill="1" applyBorder="1" applyAlignment="1" applyProtection="1">
      <alignment horizontal="center" vertical="center" wrapText="1"/>
    </xf>
    <xf numFmtId="167" fontId="14" fillId="9" borderId="4" xfId="2" applyFont="1" applyFill="1" applyBorder="1" applyAlignment="1" applyProtection="1">
      <alignment horizontal="center" vertical="center" wrapText="1"/>
    </xf>
    <xf numFmtId="167" fontId="14" fillId="13" borderId="4" xfId="2" applyFont="1" applyFill="1" applyBorder="1" applyAlignment="1" applyProtection="1">
      <alignment horizontal="center" vertical="center"/>
    </xf>
    <xf numFmtId="167" fontId="14" fillId="9" borderId="4" xfId="2" applyFont="1" applyFill="1" applyBorder="1" applyAlignment="1" applyProtection="1">
      <alignment horizontal="center" vertical="center"/>
    </xf>
    <xf numFmtId="0" fontId="11" fillId="9" borderId="0" xfId="0" applyFont="1" applyFill="1" applyBorder="1" applyAlignment="1" applyProtection="1">
      <alignment horizontal="center" vertical="center"/>
    </xf>
    <xf numFmtId="0" fontId="14" fillId="18" borderId="4" xfId="24" applyNumberFormat="1" applyFont="1" applyFill="1" applyBorder="1" applyAlignment="1" applyProtection="1">
      <alignment horizontal="center" vertical="center" wrapText="1"/>
    </xf>
    <xf numFmtId="168" fontId="15" fillId="18" borderId="4" xfId="24" applyNumberFormat="1" applyFont="1" applyFill="1" applyBorder="1" applyAlignment="1" applyProtection="1">
      <alignment horizontal="center" vertical="center" wrapText="1"/>
    </xf>
    <xf numFmtId="0" fontId="15" fillId="18" borderId="4" xfId="24" applyNumberFormat="1" applyFont="1" applyFill="1" applyBorder="1" applyAlignment="1" applyProtection="1">
      <alignment horizontal="center" vertical="center" wrapText="1"/>
    </xf>
    <xf numFmtId="167" fontId="14" fillId="18" borderId="4" xfId="2" applyFont="1" applyFill="1" applyBorder="1" applyAlignment="1" applyProtection="1">
      <alignment horizontal="center" vertical="center" wrapText="1"/>
    </xf>
    <xf numFmtId="167" fontId="14" fillId="18" borderId="4" xfId="2" applyFont="1" applyFill="1" applyBorder="1" applyAlignment="1" applyProtection="1">
      <alignment horizontal="center" vertical="center"/>
    </xf>
    <xf numFmtId="0" fontId="13" fillId="18" borderId="4" xfId="24" applyNumberFormat="1" applyFont="1" applyFill="1" applyBorder="1" applyAlignment="1" applyProtection="1">
      <alignment horizontal="center"/>
    </xf>
    <xf numFmtId="0" fontId="13" fillId="18" borderId="4" xfId="24" applyNumberFormat="1" applyFont="1" applyFill="1" applyBorder="1" applyAlignment="1" applyProtection="1">
      <alignment horizontal="center" vertical="center"/>
    </xf>
    <xf numFmtId="0" fontId="13" fillId="19" borderId="4" xfId="24" applyNumberFormat="1" applyFont="1" applyFill="1" applyBorder="1" applyAlignment="1" applyProtection="1">
      <alignment horizontal="center"/>
    </xf>
    <xf numFmtId="0" fontId="14" fillId="19" borderId="4" xfId="0" applyFont="1" applyFill="1" applyBorder="1" applyAlignment="1">
      <alignment horizontal="center" vertical="center"/>
    </xf>
    <xf numFmtId="0" fontId="17" fillId="19" borderId="4" xfId="24" applyNumberFormat="1" applyFont="1" applyFill="1" applyBorder="1" applyAlignment="1" applyProtection="1">
      <alignment horizontal="center" vertical="center"/>
    </xf>
    <xf numFmtId="0" fontId="20" fillId="19" borderId="4" xfId="24" applyNumberFormat="1" applyFont="1" applyFill="1" applyBorder="1" applyAlignment="1" applyProtection="1">
      <alignment horizontal="center" vertical="center"/>
    </xf>
    <xf numFmtId="167" fontId="14" fillId="19" borderId="4" xfId="2" applyFont="1" applyFill="1" applyBorder="1" applyAlignment="1" applyProtection="1">
      <alignment horizontal="center" vertical="center"/>
    </xf>
    <xf numFmtId="167" fontId="14" fillId="19" borderId="4" xfId="2" applyFont="1" applyFill="1" applyBorder="1" applyAlignment="1" applyProtection="1">
      <alignment horizontal="center" vertical="center"/>
    </xf>
    <xf numFmtId="0" fontId="20" fillId="9" borderId="0" xfId="24" applyNumberFormat="1" applyFont="1" applyFill="1" applyBorder="1" applyAlignment="1" applyProtection="1">
      <alignment horizontal="center" vertical="center"/>
    </xf>
    <xf numFmtId="167" fontId="14" fillId="9" borderId="0" xfId="2" applyFont="1" applyFill="1" applyBorder="1" applyAlignment="1" applyProtection="1">
      <alignment horizontal="center" vertical="center"/>
    </xf>
    <xf numFmtId="0" fontId="14" fillId="0" borderId="0" xfId="25" applyFont="1" applyBorder="1" applyAlignment="1" applyProtection="1">
      <alignment horizontal="center" vertical="center" wrapText="1"/>
    </xf>
    <xf numFmtId="0" fontId="17" fillId="9" borderId="0" xfId="0" applyFont="1" applyFill="1" applyBorder="1" applyAlignment="1">
      <alignment horizontal="center" vertical="center" wrapText="1"/>
    </xf>
    <xf numFmtId="167" fontId="14" fillId="9" borderId="0" xfId="2" applyFont="1" applyFill="1" applyBorder="1" applyAlignment="1" applyProtection="1">
      <alignment horizontal="center" vertical="center" wrapText="1"/>
    </xf>
    <xf numFmtId="167" fontId="25" fillId="9" borderId="0" xfId="2" applyFont="1" applyFill="1" applyBorder="1" applyAlignment="1" applyProtection="1">
      <alignment horizontal="center" vertical="center" wrapText="1"/>
    </xf>
    <xf numFmtId="167" fontId="20" fillId="9" borderId="0" xfId="2" applyFont="1" applyFill="1" applyBorder="1" applyAlignment="1" applyProtection="1">
      <alignment horizontal="center" vertical="center" wrapText="1"/>
    </xf>
    <xf numFmtId="166" fontId="20" fillId="9" borderId="0" xfId="25" applyNumberFormat="1" applyFont="1" applyFill="1" applyBorder="1" applyAlignment="1" applyProtection="1">
      <alignment horizontal="center" vertical="center" wrapText="1"/>
    </xf>
    <xf numFmtId="0" fontId="14" fillId="0" borderId="0" xfId="24" applyNumberFormat="1" applyFont="1" applyBorder="1" applyAlignment="1" applyProtection="1">
      <alignment horizontal="left" vertical="center"/>
    </xf>
    <xf numFmtId="0" fontId="15" fillId="9" borderId="0" xfId="0" applyFont="1" applyFill="1" applyBorder="1" applyAlignment="1">
      <alignment horizontal="center" vertical="center" wrapText="1"/>
    </xf>
    <xf numFmtId="0" fontId="15" fillId="0" borderId="4" xfId="24" applyNumberFormat="1" applyFont="1" applyBorder="1" applyAlignment="1" applyProtection="1">
      <alignment horizontal="center" vertical="center" wrapText="1"/>
    </xf>
    <xf numFmtId="167" fontId="19" fillId="0" borderId="0" xfId="2" applyFont="1" applyBorder="1" applyAlignment="1" applyProtection="1">
      <alignment horizontal="center" vertical="center" wrapText="1"/>
    </xf>
    <xf numFmtId="170" fontId="14" fillId="0" borderId="0" xfId="24" applyNumberFormat="1" applyFont="1" applyBorder="1" applyAlignment="1" applyProtection="1">
      <alignment horizontal="center" vertical="center" wrapText="1"/>
    </xf>
    <xf numFmtId="167" fontId="14" fillId="0" borderId="0" xfId="2" applyFont="1" applyBorder="1" applyAlignment="1" applyProtection="1">
      <alignment horizontal="center" vertical="center"/>
    </xf>
    <xf numFmtId="0" fontId="14" fillId="9" borderId="0" xfId="0" applyFont="1" applyFill="1" applyBorder="1" applyAlignment="1">
      <alignment vertical="center"/>
    </xf>
    <xf numFmtId="0" fontId="15" fillId="16" borderId="4" xfId="0" applyFont="1" applyFill="1" applyBorder="1" applyAlignment="1">
      <alignment horizontal="center" vertical="center" wrapText="1"/>
    </xf>
    <xf numFmtId="0" fontId="15" fillId="18" borderId="4" xfId="0" applyFont="1" applyFill="1" applyBorder="1" applyAlignment="1">
      <alignment horizontal="center" vertical="center" wrapText="1"/>
    </xf>
    <xf numFmtId="170" fontId="14" fillId="9" borderId="0" xfId="24" applyNumberFormat="1" applyFont="1" applyFill="1" applyBorder="1" applyAlignment="1" applyProtection="1">
      <alignment horizontal="center" vertical="center" wrapText="1"/>
    </xf>
    <xf numFmtId="0" fontId="15" fillId="17" borderId="4" xfId="0" applyFont="1" applyFill="1" applyBorder="1" applyAlignment="1">
      <alignment horizontal="center" vertical="center" wrapText="1"/>
    </xf>
    <xf numFmtId="0" fontId="16" fillId="0" borderId="0" xfId="24" applyNumberFormat="1" applyFont="1" applyBorder="1" applyAlignment="1" applyProtection="1">
      <alignment horizontal="left" vertical="center"/>
    </xf>
    <xf numFmtId="167" fontId="11" fillId="9" borderId="0" xfId="2" applyFont="1" applyFill="1" applyBorder="1" applyAlignment="1" applyProtection="1"/>
    <xf numFmtId="167" fontId="14" fillId="9" borderId="0" xfId="2" applyFont="1" applyFill="1" applyBorder="1" applyAlignment="1" applyProtection="1">
      <alignment horizontal="left" vertical="center" wrapText="1"/>
    </xf>
    <xf numFmtId="167" fontId="16" fillId="9" borderId="0" xfId="2" applyFont="1" applyFill="1" applyBorder="1" applyAlignment="1" applyProtection="1">
      <alignment horizontal="left" vertical="center" wrapText="1"/>
    </xf>
    <xf numFmtId="167" fontId="14" fillId="9" borderId="0" xfId="24" applyNumberFormat="1" applyFont="1" applyFill="1" applyBorder="1" applyAlignment="1" applyProtection="1">
      <alignment horizontal="center" vertical="center"/>
    </xf>
    <xf numFmtId="170" fontId="15" fillId="9" borderId="0" xfId="24" applyNumberFormat="1" applyFont="1" applyFill="1" applyBorder="1" applyAlignment="1" applyProtection="1">
      <alignment horizontal="left" vertical="center"/>
    </xf>
    <xf numFmtId="170" fontId="16" fillId="9" borderId="0" xfId="24" applyNumberFormat="1" applyFont="1" applyFill="1" applyBorder="1" applyAlignment="1" applyProtection="1">
      <alignment horizontal="left" vertical="center"/>
    </xf>
    <xf numFmtId="170" fontId="14" fillId="9" borderId="0" xfId="24" applyNumberFormat="1" applyFont="1" applyFill="1" applyBorder="1" applyAlignment="1" applyProtection="1">
      <alignment horizontal="left" vertical="center"/>
    </xf>
    <xf numFmtId="167" fontId="16" fillId="9" borderId="0" xfId="24" applyNumberFormat="1" applyFont="1" applyFill="1" applyBorder="1" applyAlignment="1" applyProtection="1">
      <alignment horizontal="center" vertical="center"/>
    </xf>
    <xf numFmtId="167" fontId="15" fillId="0" borderId="0" xfId="24" applyNumberFormat="1" applyFont="1" applyBorder="1" applyAlignment="1" applyProtection="1">
      <alignment horizontal="center" vertical="center"/>
    </xf>
    <xf numFmtId="170" fontId="20" fillId="9" borderId="0" xfId="24" applyNumberFormat="1" applyFont="1" applyFill="1" applyBorder="1" applyAlignment="1" applyProtection="1">
      <alignment horizontal="center" vertical="center" wrapText="1"/>
    </xf>
    <xf numFmtId="49" fontId="0" fillId="0" borderId="0" xfId="0" applyNumberFormat="1" applyFont="1" applyBorder="1" applyAlignment="1" applyProtection="1"/>
    <xf numFmtId="171" fontId="0" fillId="0" borderId="0" xfId="0" applyNumberFormat="1" applyFont="1" applyBorder="1" applyAlignment="1" applyProtection="1"/>
    <xf numFmtId="49" fontId="27" fillId="0" borderId="0" xfId="0" applyNumberFormat="1" applyFont="1" applyBorder="1" applyAlignment="1" applyProtection="1"/>
    <xf numFmtId="171" fontId="27" fillId="0" borderId="0" xfId="0" applyNumberFormat="1" applyFont="1" applyBorder="1" applyAlignment="1" applyProtection="1"/>
    <xf numFmtId="0" fontId="27" fillId="0" borderId="0" xfId="0" applyFont="1"/>
    <xf numFmtId="49" fontId="19" fillId="0" borderId="0" xfId="0" applyNumberFormat="1" applyFont="1" applyBorder="1" applyAlignment="1" applyProtection="1"/>
    <xf numFmtId="167" fontId="11" fillId="0" borderId="0" xfId="2" applyBorder="1" applyAlignment="1" applyProtection="1"/>
    <xf numFmtId="0" fontId="0" fillId="0" borderId="0" xfId="0" applyFont="1" applyBorder="1" applyAlignment="1" applyProtection="1"/>
    <xf numFmtId="167" fontId="0" fillId="0" borderId="0" xfId="2" applyFont="1" applyBorder="1" applyAlignment="1" applyProtection="1"/>
    <xf numFmtId="167" fontId="28" fillId="0" borderId="0" xfId="0" applyNumberFormat="1" applyFont="1"/>
    <xf numFmtId="167" fontId="19" fillId="0" borderId="0" xfId="2" applyFont="1" applyBorder="1" applyAlignment="1" applyProtection="1"/>
    <xf numFmtId="167" fontId="28" fillId="0" borderId="0" xfId="2" applyFont="1" applyBorder="1" applyAlignment="1" applyProtection="1"/>
    <xf numFmtId="167" fontId="0" fillId="0" borderId="0" xfId="0" applyNumberFormat="1"/>
    <xf numFmtId="49" fontId="10" fillId="0" borderId="0" xfId="0" applyNumberFormat="1" applyFont="1" applyBorder="1" applyAlignment="1" applyProtection="1"/>
    <xf numFmtId="0" fontId="29" fillId="0" borderId="0" xfId="0" applyFont="1"/>
    <xf numFmtId="167" fontId="11" fillId="0" borderId="0" xfId="2" applyFont="1" applyBorder="1" applyAlignment="1" applyProtection="1"/>
    <xf numFmtId="0" fontId="2" fillId="0" borderId="0" xfId="0" applyFont="1" applyBorder="1" applyAlignment="1">
      <alignment horizontal="left"/>
    </xf>
    <xf numFmtId="0" fontId="29" fillId="0" borderId="0" xfId="0" applyFont="1" applyBorder="1" applyAlignment="1">
      <alignment horizontal="center"/>
    </xf>
    <xf numFmtId="0" fontId="2" fillId="0" borderId="0" xfId="0" applyFont="1"/>
    <xf numFmtId="0" fontId="29" fillId="9" borderId="9" xfId="0" applyFont="1" applyFill="1" applyBorder="1"/>
    <xf numFmtId="167" fontId="11" fillId="9" borderId="10" xfId="2" applyFont="1" applyFill="1" applyBorder="1" applyAlignment="1" applyProtection="1"/>
    <xf numFmtId="0" fontId="29" fillId="0" borderId="9" xfId="0" applyFont="1" applyBorder="1"/>
    <xf numFmtId="167" fontId="11" fillId="0" borderId="10" xfId="2" applyFont="1" applyBorder="1" applyAlignment="1" applyProtection="1"/>
    <xf numFmtId="0" fontId="29" fillId="9" borderId="11" xfId="0" applyFont="1" applyFill="1" applyBorder="1"/>
    <xf numFmtId="167" fontId="11" fillId="15" borderId="12" xfId="2" applyFont="1" applyFill="1" applyBorder="1" applyAlignment="1" applyProtection="1"/>
    <xf numFmtId="0" fontId="29" fillId="0" borderId="11" xfId="0" applyFont="1" applyBorder="1"/>
    <xf numFmtId="0" fontId="29" fillId="15" borderId="11" xfId="0" applyFont="1" applyFill="1" applyBorder="1"/>
    <xf numFmtId="167" fontId="11" fillId="9" borderId="12" xfId="2" applyFont="1" applyFill="1" applyBorder="1" applyAlignment="1" applyProtection="1"/>
    <xf numFmtId="167" fontId="11" fillId="0" borderId="12" xfId="2" applyFont="1" applyBorder="1" applyAlignment="1" applyProtection="1"/>
    <xf numFmtId="0" fontId="29" fillId="11" borderId="13" xfId="0" applyFont="1" applyFill="1" applyBorder="1"/>
    <xf numFmtId="167" fontId="11" fillId="11" borderId="14" xfId="2" applyFont="1" applyFill="1" applyBorder="1" applyAlignment="1" applyProtection="1"/>
    <xf numFmtId="167" fontId="30" fillId="0" borderId="0" xfId="2" applyFont="1" applyBorder="1" applyAlignment="1" applyProtection="1"/>
    <xf numFmtId="167" fontId="19" fillId="11" borderId="14" xfId="2" applyFont="1" applyFill="1" applyBorder="1" applyAlignment="1" applyProtection="1"/>
    <xf numFmtId="0" fontId="13" fillId="0" borderId="0" xfId="0" applyFont="1"/>
    <xf numFmtId="168" fontId="29" fillId="0" borderId="0" xfId="0" applyNumberFormat="1" applyFont="1"/>
    <xf numFmtId="0" fontId="29" fillId="0" borderId="11" xfId="0" applyFont="1" applyBorder="1"/>
    <xf numFmtId="3" fontId="29" fillId="0" borderId="11" xfId="0" applyNumberFormat="1" applyFont="1" applyBorder="1"/>
    <xf numFmtId="167" fontId="29" fillId="0" borderId="0" xfId="0" applyNumberFormat="1" applyFont="1"/>
    <xf numFmtId="0" fontId="0" fillId="0" borderId="0" xfId="0"/>
    <xf numFmtId="0" fontId="0" fillId="0" borderId="0" xfId="0" applyBorder="1"/>
    <xf numFmtId="0" fontId="0" fillId="0" borderId="0" xfId="0" applyBorder="1"/>
    <xf numFmtId="166" fontId="0" fillId="0" borderId="0" xfId="1" applyFont="1" applyBorder="1" applyAlignment="1" applyProtection="1"/>
    <xf numFmtId="0" fontId="0" fillId="9" borderId="0" xfId="0" applyFill="1"/>
    <xf numFmtId="0" fontId="17" fillId="9" borderId="0" xfId="24" applyNumberFormat="1" applyFont="1" applyFill="1" applyBorder="1" applyAlignment="1" applyProtection="1">
      <alignment vertical="center" wrapText="1"/>
    </xf>
    <xf numFmtId="0" fontId="10" fillId="9" borderId="0" xfId="0" applyFont="1" applyFill="1"/>
    <xf numFmtId="0" fontId="0" fillId="9" borderId="0" xfId="0" applyFill="1" applyBorder="1"/>
    <xf numFmtId="0" fontId="2" fillId="0" borderId="0" xfId="0" applyFont="1" applyBorder="1" applyAlignment="1"/>
    <xf numFmtId="0" fontId="29" fillId="9" borderId="0" xfId="0" applyFont="1" applyFill="1" applyBorder="1"/>
    <xf numFmtId="167" fontId="29" fillId="9" borderId="0" xfId="0" applyNumberFormat="1" applyFont="1" applyFill="1" applyBorder="1"/>
    <xf numFmtId="168" fontId="11" fillId="9" borderId="0" xfId="2" applyNumberFormat="1" applyFont="1" applyFill="1" applyBorder="1" applyAlignment="1" applyProtection="1"/>
    <xf numFmtId="165" fontId="29" fillId="9" borderId="0" xfId="0" applyNumberFormat="1" applyFont="1" applyFill="1" applyBorder="1"/>
    <xf numFmtId="0" fontId="29" fillId="9" borderId="0" xfId="0" applyFont="1" applyFill="1"/>
    <xf numFmtId="167" fontId="29" fillId="9" borderId="0" xfId="0" applyNumberFormat="1" applyFont="1" applyFill="1"/>
    <xf numFmtId="167" fontId="31" fillId="0" borderId="0" xfId="2" applyFont="1" applyBorder="1" applyAlignment="1" applyProtection="1"/>
    <xf numFmtId="0" fontId="0" fillId="0" borderId="0" xfId="0"/>
    <xf numFmtId="167" fontId="14" fillId="9" borderId="0" xfId="2" applyFont="1" applyFill="1" applyBorder="1" applyAlignment="1" applyProtection="1">
      <alignment horizontal="left" vertical="center" wrapText="1"/>
    </xf>
    <xf numFmtId="167" fontId="33" fillId="0" borderId="0" xfId="2" applyFont="1" applyBorder="1" applyAlignment="1" applyProtection="1"/>
    <xf numFmtId="167" fontId="11" fillId="20" borderId="0" xfId="2" applyFont="1" applyFill="1" applyBorder="1" applyAlignment="1" applyProtection="1"/>
    <xf numFmtId="167" fontId="11" fillId="21" borderId="0" xfId="2" applyFont="1" applyFill="1" applyBorder="1" applyAlignment="1" applyProtection="1"/>
    <xf numFmtId="49" fontId="0" fillId="0" borderId="0" xfId="0" applyNumberFormat="1" applyFont="1" applyFill="1" applyBorder="1" applyAlignment="1" applyProtection="1"/>
    <xf numFmtId="171" fontId="0" fillId="0" borderId="0" xfId="0" applyNumberFormat="1" applyFont="1" applyFill="1" applyBorder="1" applyAlignment="1" applyProtection="1"/>
    <xf numFmtId="0" fontId="0" fillId="0" borderId="0" xfId="0" applyNumberFormat="1" applyFont="1" applyFill="1" applyBorder="1" applyAlignment="1" applyProtection="1"/>
    <xf numFmtId="49" fontId="34" fillId="0" borderId="0" xfId="0" applyNumberFormat="1" applyFont="1" applyFill="1" applyBorder="1" applyAlignment="1" applyProtection="1"/>
    <xf numFmtId="167" fontId="11" fillId="0" borderId="0" xfId="2"/>
    <xf numFmtId="49" fontId="32" fillId="0" borderId="0" xfId="0" applyNumberFormat="1" applyFont="1" applyFill="1" applyBorder="1" applyAlignment="1" applyProtection="1"/>
    <xf numFmtId="0" fontId="32" fillId="0" borderId="0" xfId="0" applyNumberFormat="1" applyFont="1" applyFill="1" applyBorder="1" applyAlignment="1" applyProtection="1"/>
    <xf numFmtId="44" fontId="0" fillId="0" borderId="0" xfId="0" applyNumberFormat="1"/>
    <xf numFmtId="167" fontId="11" fillId="20" borderId="0" xfId="2" applyFill="1"/>
    <xf numFmtId="167" fontId="36" fillId="0" borderId="0" xfId="0" applyNumberFormat="1" applyFont="1"/>
    <xf numFmtId="49" fontId="0" fillId="0" borderId="0" xfId="0" applyNumberFormat="1" applyBorder="1" applyAlignment="1" applyProtection="1"/>
    <xf numFmtId="9" fontId="37" fillId="0" borderId="4" xfId="3" applyFont="1" applyBorder="1" applyAlignment="1" applyProtection="1">
      <alignment horizontal="center" vertical="center"/>
    </xf>
    <xf numFmtId="9" fontId="37" fillId="0" borderId="4" xfId="3" applyFont="1" applyBorder="1" applyAlignment="1" applyProtection="1">
      <alignment horizontal="center" vertical="center" wrapText="1"/>
    </xf>
    <xf numFmtId="0" fontId="11" fillId="9" borderId="4" xfId="24" applyNumberFormat="1" applyFont="1" applyFill="1" applyBorder="1" applyAlignment="1" applyProtection="1">
      <alignment horizontal="center" vertical="center" wrapText="1"/>
    </xf>
    <xf numFmtId="0" fontId="13" fillId="9" borderId="4" xfId="24" applyNumberFormat="1" applyFont="1" applyFill="1" applyBorder="1" applyAlignment="1" applyProtection="1">
      <alignment horizontal="center" vertical="center" wrapText="1"/>
    </xf>
    <xf numFmtId="0" fontId="11" fillId="15" borderId="4" xfId="24" applyNumberFormat="1" applyFont="1" applyFill="1" applyBorder="1" applyAlignment="1" applyProtection="1">
      <alignment horizontal="center" vertical="center" wrapText="1"/>
    </xf>
    <xf numFmtId="0" fontId="13" fillId="0" borderId="0" xfId="0" applyFont="1" applyAlignment="1">
      <alignment horizontal="center" vertical="center" wrapText="1"/>
    </xf>
    <xf numFmtId="0" fontId="13" fillId="0" borderId="4" xfId="0" applyFont="1" applyBorder="1" applyAlignment="1">
      <alignment horizontal="center" vertical="center" wrapText="1"/>
    </xf>
    <xf numFmtId="0" fontId="11" fillId="9" borderId="4" xfId="0" applyFont="1" applyFill="1" applyBorder="1" applyAlignment="1">
      <alignment horizontal="center" vertical="center" wrapText="1"/>
    </xf>
    <xf numFmtId="0" fontId="11" fillId="0" borderId="4" xfId="16" applyFont="1" applyBorder="1" applyAlignment="1">
      <alignment horizontal="center" vertical="center" wrapText="1"/>
    </xf>
    <xf numFmtId="166" fontId="11" fillId="0" borderId="4" xfId="25" applyNumberFormat="1" applyFont="1" applyBorder="1" applyAlignment="1" applyProtection="1">
      <alignment horizontal="center" vertical="center" wrapText="1"/>
    </xf>
    <xf numFmtId="166" fontId="11" fillId="9" borderId="4" xfId="25" applyNumberFormat="1" applyFont="1" applyFill="1" applyBorder="1" applyAlignment="1" applyProtection="1">
      <alignment horizontal="center" vertical="center" wrapText="1"/>
    </xf>
    <xf numFmtId="0" fontId="13" fillId="15" borderId="4" xfId="24" applyNumberFormat="1" applyFont="1" applyFill="1" applyBorder="1" applyAlignment="1" applyProtection="1">
      <alignment horizontal="center" vertical="center" wrapText="1"/>
    </xf>
    <xf numFmtId="0" fontId="11" fillId="9" borderId="4" xfId="0" applyFont="1" applyFill="1" applyBorder="1" applyAlignment="1" applyProtection="1">
      <alignment horizontal="center" vertical="center" wrapText="1"/>
    </xf>
    <xf numFmtId="0" fontId="15" fillId="14" borderId="6" xfId="0" applyFont="1" applyFill="1" applyBorder="1" applyAlignment="1">
      <alignment horizontal="center" vertical="center" wrapText="1"/>
    </xf>
    <xf numFmtId="0" fontId="15" fillId="0" borderId="6" xfId="24" applyNumberFormat="1" applyFont="1" applyBorder="1" applyAlignment="1" applyProtection="1">
      <alignment horizontal="center" vertical="center" wrapText="1"/>
    </xf>
    <xf numFmtId="167" fontId="14" fillId="9" borderId="15" xfId="2" applyFont="1" applyFill="1" applyBorder="1" applyAlignment="1" applyProtection="1">
      <alignment horizontal="center" vertical="center" wrapText="1"/>
    </xf>
    <xf numFmtId="167" fontId="14" fillId="9" borderId="16" xfId="2" applyFont="1" applyFill="1" applyBorder="1" applyAlignment="1" applyProtection="1">
      <alignment horizontal="center" vertical="center" wrapText="1"/>
    </xf>
    <xf numFmtId="0" fontId="38" fillId="9" borderId="7" xfId="24" applyNumberFormat="1" applyFont="1" applyFill="1" applyBorder="1" applyAlignment="1" applyProtection="1">
      <alignment horizontal="left" vertical="center"/>
    </xf>
    <xf numFmtId="0" fontId="38" fillId="9" borderId="15" xfId="24" applyNumberFormat="1" applyFont="1" applyFill="1" applyBorder="1" applyAlignment="1" applyProtection="1">
      <alignment horizontal="center" vertical="center"/>
    </xf>
    <xf numFmtId="0" fontId="0" fillId="20" borderId="0" xfId="0" applyFill="1"/>
    <xf numFmtId="167" fontId="34" fillId="11" borderId="14" xfId="2" applyFont="1" applyFill="1" applyBorder="1" applyAlignment="1" applyProtection="1"/>
    <xf numFmtId="167" fontId="34" fillId="0" borderId="0" xfId="2" applyFont="1" applyBorder="1" applyAlignment="1" applyProtection="1"/>
    <xf numFmtId="0" fontId="15" fillId="0" borderId="0" xfId="24" applyNumberFormat="1" applyFont="1" applyBorder="1" applyAlignment="1" applyProtection="1">
      <alignment horizontal="left" vertical="center"/>
    </xf>
    <xf numFmtId="0" fontId="17" fillId="9" borderId="0" xfId="24" applyNumberFormat="1" applyFont="1" applyFill="1" applyBorder="1" applyAlignment="1" applyProtection="1">
      <alignment horizontal="center" vertical="center"/>
    </xf>
    <xf numFmtId="0" fontId="20" fillId="25" borderId="4" xfId="24" applyNumberFormat="1" applyFont="1" applyFill="1" applyBorder="1" applyAlignment="1" applyProtection="1">
      <alignment horizontal="center" vertical="center"/>
    </xf>
    <xf numFmtId="0" fontId="17" fillId="25" borderId="4" xfId="24" applyNumberFormat="1" applyFont="1" applyFill="1" applyBorder="1" applyAlignment="1" applyProtection="1">
      <alignment horizontal="center" vertical="center" wrapText="1"/>
    </xf>
    <xf numFmtId="0" fontId="20" fillId="25" borderId="4" xfId="24" applyNumberFormat="1" applyFont="1" applyFill="1" applyBorder="1" applyAlignment="1" applyProtection="1">
      <alignment horizontal="center" vertical="center" wrapText="1"/>
    </xf>
    <xf numFmtId="0" fontId="14" fillId="26" borderId="4" xfId="0" applyFont="1" applyFill="1" applyBorder="1" applyAlignment="1">
      <alignment horizontal="center" vertical="center"/>
    </xf>
    <xf numFmtId="0" fontId="14" fillId="26" borderId="4" xfId="24" applyNumberFormat="1" applyFont="1" applyFill="1" applyBorder="1" applyAlignment="1" applyProtection="1">
      <alignment horizontal="center" vertical="center"/>
    </xf>
    <xf numFmtId="0" fontId="14" fillId="27" borderId="0" xfId="24" applyNumberFormat="1" applyFont="1" applyFill="1" applyBorder="1" applyAlignment="1" applyProtection="1">
      <alignment horizontal="center" vertical="center"/>
    </xf>
    <xf numFmtId="0" fontId="15" fillId="28" borderId="0" xfId="24" applyNumberFormat="1" applyFont="1" applyFill="1" applyBorder="1" applyAlignment="1" applyProtection="1">
      <alignment horizontal="center" vertical="center"/>
    </xf>
    <xf numFmtId="0" fontId="14" fillId="24" borderId="4" xfId="0" applyFont="1" applyFill="1" applyBorder="1" applyAlignment="1">
      <alignment horizontal="center" vertical="center"/>
    </xf>
    <xf numFmtId="166" fontId="23" fillId="0" borderId="7" xfId="25" applyNumberFormat="1" applyFont="1" applyBorder="1" applyAlignment="1" applyProtection="1">
      <alignment horizontal="center" vertical="center" wrapText="1"/>
    </xf>
    <xf numFmtId="0" fontId="15" fillId="9" borderId="0" xfId="24" applyNumberFormat="1" applyFont="1" applyFill="1" applyBorder="1" applyAlignment="1" applyProtection="1">
      <alignment horizontal="left" vertical="center"/>
    </xf>
    <xf numFmtId="0" fontId="11" fillId="0" borderId="4" xfId="16" applyFont="1" applyBorder="1" applyAlignment="1">
      <alignment horizontal="left" vertical="center" wrapText="1"/>
    </xf>
    <xf numFmtId="0" fontId="11" fillId="0" borderId="6" xfId="16" applyFont="1" applyBorder="1" applyAlignment="1">
      <alignment horizontal="left" vertical="center" wrapText="1"/>
    </xf>
    <xf numFmtId="167" fontId="14" fillId="9" borderId="0" xfId="2" applyFont="1" applyFill="1" applyBorder="1" applyAlignment="1" applyProtection="1">
      <alignment horizontal="left" vertical="center" wrapText="1"/>
    </xf>
    <xf numFmtId="44" fontId="34" fillId="0" borderId="0" xfId="2" applyNumberFormat="1" applyFont="1" applyFill="1" applyBorder="1" applyAlignment="1" applyProtection="1"/>
    <xf numFmtId="44" fontId="0" fillId="0" borderId="0" xfId="2" applyNumberFormat="1" applyFont="1"/>
    <xf numFmtId="167" fontId="14" fillId="0" borderId="0" xfId="2" applyFont="1" applyAlignment="1">
      <alignment vertical="center"/>
    </xf>
    <xf numFmtId="167" fontId="14" fillId="0" borderId="0" xfId="2" applyFont="1" applyAlignment="1">
      <alignment horizontal="center" vertical="center"/>
    </xf>
    <xf numFmtId="44" fontId="14" fillId="0" borderId="0" xfId="24" applyNumberFormat="1" applyFont="1" applyBorder="1" applyAlignment="1" applyProtection="1">
      <alignment horizontal="center" vertical="center"/>
    </xf>
    <xf numFmtId="167" fontId="14" fillId="9" borderId="0" xfId="2" applyFont="1" applyFill="1" applyBorder="1" applyAlignment="1" applyProtection="1">
      <alignment horizontal="left" vertical="center" wrapText="1"/>
    </xf>
    <xf numFmtId="167" fontId="14" fillId="0" borderId="0" xfId="24" applyNumberFormat="1" applyFont="1" applyBorder="1" applyAlignment="1" applyProtection="1">
      <alignment horizontal="left" vertical="center"/>
    </xf>
    <xf numFmtId="0" fontId="44" fillId="29" borderId="4" xfId="0" applyNumberFormat="1" applyFont="1" applyFill="1" applyBorder="1" applyAlignment="1">
      <alignment horizontal="center" vertical="center"/>
    </xf>
    <xf numFmtId="0" fontId="44" fillId="29" borderId="4" xfId="25" applyNumberFormat="1" applyFont="1" applyFill="1" applyBorder="1" applyAlignment="1">
      <alignment horizontal="center" vertical="center" wrapText="1"/>
    </xf>
    <xf numFmtId="44" fontId="44" fillId="29" borderId="4" xfId="2" applyNumberFormat="1" applyFont="1" applyFill="1" applyBorder="1" applyAlignment="1">
      <alignment horizontal="center" vertical="center" wrapText="1"/>
    </xf>
    <xf numFmtId="0" fontId="43" fillId="29" borderId="0" xfId="25" applyNumberFormat="1" applyFont="1" applyFill="1" applyAlignment="1">
      <alignment horizontal="center"/>
    </xf>
    <xf numFmtId="44" fontId="44" fillId="30" borderId="4" xfId="2" applyNumberFormat="1" applyFont="1" applyFill="1" applyBorder="1" applyAlignment="1">
      <alignment horizontal="center" vertical="center" wrapText="1"/>
    </xf>
    <xf numFmtId="0" fontId="14" fillId="29" borderId="4" xfId="25" applyNumberFormat="1" applyFont="1" applyFill="1" applyBorder="1" applyAlignment="1">
      <alignment horizontal="center"/>
    </xf>
    <xf numFmtId="44" fontId="14" fillId="20" borderId="4" xfId="2" applyNumberFormat="1" applyFont="1" applyFill="1" applyBorder="1" applyAlignment="1">
      <alignment horizontal="center" vertical="center"/>
    </xf>
    <xf numFmtId="44" fontId="11" fillId="20" borderId="4" xfId="2" applyNumberFormat="1" applyFont="1" applyFill="1" applyBorder="1" applyAlignment="1">
      <alignment horizontal="left" vertical="center"/>
    </xf>
    <xf numFmtId="44" fontId="44" fillId="31" borderId="18" xfId="2" applyNumberFormat="1" applyFont="1" applyFill="1" applyBorder="1" applyAlignment="1">
      <alignment horizontal="center" vertical="center"/>
    </xf>
    <xf numFmtId="0" fontId="42" fillId="20" borderId="18" xfId="25" applyNumberFormat="1" applyFont="1" applyFill="1" applyBorder="1" applyAlignment="1">
      <alignment horizontal="center" vertical="center" wrapText="1"/>
    </xf>
    <xf numFmtId="14" fontId="44" fillId="20" borderId="4" xfId="25" applyNumberFormat="1" applyFont="1" applyFill="1" applyBorder="1" applyAlignment="1">
      <alignment horizontal="center" vertical="center" wrapText="1"/>
    </xf>
    <xf numFmtId="0" fontId="44" fillId="29" borderId="18" xfId="25" applyNumberFormat="1" applyFont="1" applyFill="1" applyBorder="1" applyAlignment="1">
      <alignment horizontal="center" vertical="center" wrapText="1"/>
    </xf>
    <xf numFmtId="44" fontId="44" fillId="20" borderId="18" xfId="2" applyNumberFormat="1" applyFont="1" applyFill="1" applyBorder="1" applyAlignment="1">
      <alignment horizontal="center" vertical="center"/>
    </xf>
    <xf numFmtId="0" fontId="44" fillId="23" borderId="17" xfId="26" applyFont="1" applyFill="1" applyBorder="1" applyAlignment="1">
      <alignment horizontal="center" vertical="center" wrapText="1"/>
    </xf>
    <xf numFmtId="49" fontId="0" fillId="20" borderId="0" xfId="0" applyNumberFormat="1" applyFont="1" applyFill="1" applyBorder="1" applyAlignment="1" applyProtection="1"/>
    <xf numFmtId="171" fontId="0" fillId="20" borderId="0" xfId="0" applyNumberFormat="1" applyFont="1" applyFill="1" applyBorder="1" applyAlignment="1" applyProtection="1"/>
    <xf numFmtId="167" fontId="14" fillId="9" borderId="0" xfId="2" applyFont="1" applyFill="1" applyBorder="1" applyAlignment="1" applyProtection="1">
      <alignment horizontal="left" vertical="center" wrapText="1"/>
    </xf>
    <xf numFmtId="44" fontId="36" fillId="0" borderId="0" xfId="0" applyNumberFormat="1" applyFont="1"/>
    <xf numFmtId="167" fontId="34" fillId="0" borderId="0" xfId="2" applyFont="1"/>
    <xf numFmtId="167" fontId="14" fillId="24" borderId="4" xfId="2" applyFont="1" applyFill="1" applyBorder="1" applyAlignment="1" applyProtection="1">
      <alignment horizontal="center" vertical="center"/>
    </xf>
    <xf numFmtId="167" fontId="11" fillId="0" borderId="0" xfId="2" applyBorder="1" applyProtection="1"/>
    <xf numFmtId="44" fontId="0" fillId="20" borderId="0" xfId="2" applyNumberFormat="1" applyFont="1" applyFill="1"/>
    <xf numFmtId="44" fontId="45" fillId="0" borderId="0" xfId="2" applyNumberFormat="1" applyFont="1"/>
    <xf numFmtId="49" fontId="0" fillId="33" borderId="0" xfId="0" applyNumberFormat="1" applyFont="1" applyFill="1" applyBorder="1" applyAlignment="1" applyProtection="1"/>
    <xf numFmtId="0" fontId="34" fillId="0" borderId="0" xfId="0" applyNumberFormat="1" applyFont="1" applyFill="1" applyBorder="1" applyAlignment="1" applyProtection="1"/>
    <xf numFmtId="0" fontId="0" fillId="0" borderId="0" xfId="0" applyNumberFormat="1"/>
    <xf numFmtId="0" fontId="27" fillId="20" borderId="0" xfId="0" applyFont="1" applyFill="1"/>
    <xf numFmtId="49" fontId="27" fillId="20" borderId="0" xfId="0" applyNumberFormat="1" applyFont="1" applyFill="1" applyBorder="1" applyAlignment="1" applyProtection="1"/>
    <xf numFmtId="49" fontId="34" fillId="20" borderId="0" xfId="0" applyNumberFormat="1" applyFont="1" applyFill="1" applyBorder="1" applyAlignment="1" applyProtection="1"/>
    <xf numFmtId="44" fontId="36" fillId="20" borderId="0" xfId="2" applyNumberFormat="1" applyFont="1" applyFill="1"/>
    <xf numFmtId="167" fontId="14" fillId="9" borderId="0" xfId="2" applyFont="1" applyFill="1" applyBorder="1" applyAlignment="1" applyProtection="1">
      <alignment horizontal="left" vertical="center" wrapText="1"/>
    </xf>
    <xf numFmtId="0" fontId="14" fillId="29" borderId="18" xfId="25" applyNumberFormat="1" applyFont="1" applyFill="1" applyBorder="1" applyAlignment="1">
      <alignment horizontal="center"/>
    </xf>
    <xf numFmtId="167" fontId="44" fillId="19" borderId="4" xfId="2" applyFont="1" applyFill="1" applyBorder="1" applyAlignment="1" applyProtection="1">
      <alignment horizontal="center" vertical="center"/>
    </xf>
    <xf numFmtId="44" fontId="34" fillId="20" borderId="0" xfId="2" applyNumberFormat="1" applyFont="1" applyFill="1" applyBorder="1" applyAlignment="1" applyProtection="1"/>
    <xf numFmtId="44" fontId="47" fillId="20" borderId="0" xfId="2" applyNumberFormat="1" applyFont="1" applyFill="1"/>
    <xf numFmtId="0" fontId="14" fillId="24" borderId="4" xfId="24" applyNumberFormat="1" applyFont="1" applyFill="1" applyBorder="1" applyAlignment="1" applyProtection="1">
      <alignment horizontal="center" vertical="center" wrapText="1"/>
    </xf>
    <xf numFmtId="0" fontId="15" fillId="24" borderId="4" xfId="24" applyNumberFormat="1" applyFont="1" applyFill="1" applyBorder="1" applyAlignment="1" applyProtection="1">
      <alignment horizontal="center" vertical="center" wrapText="1"/>
    </xf>
    <xf numFmtId="0" fontId="14" fillId="24" borderId="4" xfId="0" applyFont="1" applyFill="1" applyBorder="1" applyAlignment="1" applyProtection="1">
      <alignment horizontal="center" vertical="center" wrapText="1"/>
    </xf>
    <xf numFmtId="0" fontId="14" fillId="24" borderId="4" xfId="25" applyFont="1" applyFill="1" applyBorder="1" applyAlignment="1" applyProtection="1">
      <alignment horizontal="center" vertical="center" wrapText="1"/>
    </xf>
    <xf numFmtId="0" fontId="20" fillId="34" borderId="4" xfId="24" applyNumberFormat="1" applyFont="1" applyFill="1" applyBorder="1" applyAlignment="1" applyProtection="1">
      <alignment horizontal="center" vertical="center"/>
    </xf>
    <xf numFmtId="0" fontId="17" fillId="34" borderId="4" xfId="24" applyNumberFormat="1" applyFont="1" applyFill="1" applyBorder="1" applyAlignment="1" applyProtection="1">
      <alignment horizontal="center" vertical="center" wrapText="1"/>
    </xf>
    <xf numFmtId="0" fontId="20" fillId="34" borderId="4" xfId="24" applyNumberFormat="1" applyFont="1" applyFill="1" applyBorder="1" applyAlignment="1" applyProtection="1">
      <alignment horizontal="center" vertical="center" wrapText="1"/>
    </xf>
    <xf numFmtId="0" fontId="21" fillId="34" borderId="4" xfId="24" applyNumberFormat="1" applyFont="1" applyFill="1" applyBorder="1" applyAlignment="1" applyProtection="1">
      <alignment horizontal="center" vertical="center"/>
    </xf>
    <xf numFmtId="0" fontId="13" fillId="34" borderId="4" xfId="24" applyNumberFormat="1" applyFont="1" applyFill="1" applyBorder="1" applyAlignment="1" applyProtection="1">
      <alignment horizontal="center"/>
    </xf>
    <xf numFmtId="0" fontId="13" fillId="34" borderId="4" xfId="24" applyNumberFormat="1" applyFont="1" applyFill="1" applyBorder="1" applyAlignment="1" applyProtection="1">
      <alignment horizontal="center" vertical="center"/>
    </xf>
    <xf numFmtId="0" fontId="22" fillId="34" borderId="4" xfId="24" applyNumberFormat="1" applyFont="1" applyFill="1" applyBorder="1" applyAlignment="1" applyProtection="1">
      <alignment horizontal="center"/>
    </xf>
    <xf numFmtId="0" fontId="15" fillId="34" borderId="4" xfId="0" applyFont="1" applyFill="1" applyBorder="1" applyAlignment="1">
      <alignment horizontal="center" vertical="center" wrapText="1"/>
    </xf>
    <xf numFmtId="165" fontId="14" fillId="36" borderId="4" xfId="24" applyFont="1" applyFill="1" applyBorder="1" applyAlignment="1" applyProtection="1">
      <alignment horizontal="center" vertical="center" wrapText="1"/>
    </xf>
    <xf numFmtId="0" fontId="14" fillId="36" borderId="4" xfId="24" applyNumberFormat="1" applyFont="1" applyFill="1" applyBorder="1" applyAlignment="1" applyProtection="1">
      <alignment horizontal="center" vertical="center" wrapText="1"/>
    </xf>
    <xf numFmtId="167" fontId="14" fillId="36" borderId="4" xfId="2" applyFont="1" applyFill="1" applyBorder="1" applyAlignment="1" applyProtection="1">
      <alignment horizontal="center" vertical="center" wrapText="1"/>
    </xf>
    <xf numFmtId="167" fontId="14" fillId="36" borderId="4" xfId="2" applyFont="1" applyFill="1" applyBorder="1" applyAlignment="1" applyProtection="1">
      <alignment horizontal="center" vertical="center"/>
    </xf>
    <xf numFmtId="0" fontId="13" fillId="35" borderId="4" xfId="24" applyNumberFormat="1" applyFont="1" applyFill="1" applyBorder="1" applyAlignment="1" applyProtection="1">
      <alignment horizontal="center"/>
    </xf>
    <xf numFmtId="0" fontId="15" fillId="35" borderId="4" xfId="0" applyFont="1" applyFill="1" applyBorder="1" applyAlignment="1">
      <alignment horizontal="center" vertical="center" wrapText="1"/>
    </xf>
    <xf numFmtId="0" fontId="14" fillId="37" borderId="4" xfId="24" applyNumberFormat="1" applyFont="1" applyFill="1" applyBorder="1" applyAlignment="1" applyProtection="1">
      <alignment horizontal="center" vertical="center" wrapText="1"/>
    </xf>
    <xf numFmtId="167" fontId="14" fillId="37" borderId="4" xfId="2" applyFont="1" applyFill="1" applyBorder="1" applyAlignment="1" applyProtection="1">
      <alignment horizontal="center" vertical="center" wrapText="1"/>
    </xf>
    <xf numFmtId="167" fontId="14" fillId="37" borderId="4" xfId="2" applyFont="1" applyFill="1" applyBorder="1" applyAlignment="1" applyProtection="1">
      <alignment horizontal="center" vertical="center"/>
    </xf>
    <xf numFmtId="0" fontId="13" fillId="37" borderId="4" xfId="24" applyNumberFormat="1" applyFont="1" applyFill="1" applyBorder="1" applyAlignment="1" applyProtection="1">
      <alignment horizontal="center" vertical="center"/>
    </xf>
    <xf numFmtId="0" fontId="13" fillId="37" borderId="4" xfId="24" applyNumberFormat="1" applyFont="1" applyFill="1" applyBorder="1" applyAlignment="1" applyProtection="1">
      <alignment horizontal="center"/>
    </xf>
    <xf numFmtId="0" fontId="13" fillId="38" borderId="4" xfId="24" applyNumberFormat="1" applyFont="1" applyFill="1" applyBorder="1" applyAlignment="1" applyProtection="1">
      <alignment horizontal="center"/>
    </xf>
    <xf numFmtId="0" fontId="13" fillId="39" borderId="4" xfId="24" applyNumberFormat="1" applyFont="1" applyFill="1" applyBorder="1" applyAlignment="1" applyProtection="1">
      <alignment horizontal="center" vertical="center"/>
    </xf>
    <xf numFmtId="0" fontId="13" fillId="39" borderId="4" xfId="24" applyNumberFormat="1" applyFont="1" applyFill="1" applyBorder="1" applyAlignment="1" applyProtection="1">
      <alignment horizontal="center"/>
    </xf>
    <xf numFmtId="0" fontId="43" fillId="40" borderId="4" xfId="25" applyNumberFormat="1" applyFont="1" applyFill="1" applyBorder="1" applyAlignment="1">
      <alignment horizontal="center"/>
    </xf>
    <xf numFmtId="0" fontId="0" fillId="39" borderId="4" xfId="0" applyFill="1" applyBorder="1" applyAlignment="1">
      <alignment horizontal="center"/>
    </xf>
    <xf numFmtId="0" fontId="14" fillId="39" borderId="4" xfId="24" applyNumberFormat="1" applyFont="1" applyFill="1" applyBorder="1" applyAlignment="1" applyProtection="1">
      <alignment horizontal="center" vertical="center" wrapText="1"/>
    </xf>
    <xf numFmtId="167" fontId="14" fillId="39" borderId="4" xfId="2" applyFont="1" applyFill="1" applyBorder="1" applyAlignment="1" applyProtection="1">
      <alignment horizontal="center" vertical="center" wrapText="1"/>
    </xf>
    <xf numFmtId="167" fontId="14" fillId="39" borderId="4" xfId="2" applyFont="1" applyFill="1" applyBorder="1" applyAlignment="1" applyProtection="1">
      <alignment horizontal="center" vertical="center"/>
    </xf>
    <xf numFmtId="0" fontId="15" fillId="41" borderId="4" xfId="0" applyFont="1" applyFill="1" applyBorder="1" applyAlignment="1">
      <alignment horizontal="center" vertical="center" wrapText="1"/>
    </xf>
    <xf numFmtId="0" fontId="14" fillId="41" borderId="4" xfId="0" applyFont="1" applyFill="1" applyBorder="1" applyAlignment="1">
      <alignment horizontal="center" vertical="center"/>
    </xf>
    <xf numFmtId="0" fontId="14" fillId="41" borderId="4" xfId="24" applyNumberFormat="1" applyFont="1" applyFill="1" applyBorder="1" applyAlignment="1" applyProtection="1">
      <alignment horizontal="center" vertical="center"/>
    </xf>
    <xf numFmtId="0" fontId="14" fillId="39" borderId="4" xfId="0" applyFont="1" applyFill="1" applyBorder="1" applyAlignment="1">
      <alignment horizontal="center" vertical="center"/>
    </xf>
    <xf numFmtId="0" fontId="20" fillId="42" borderId="4" xfId="24" applyNumberFormat="1" applyFont="1" applyFill="1" applyBorder="1" applyAlignment="1" applyProtection="1">
      <alignment horizontal="center" vertical="center"/>
    </xf>
    <xf numFmtId="0" fontId="17" fillId="42" borderId="4" xfId="24" applyNumberFormat="1" applyFont="1" applyFill="1" applyBorder="1" applyAlignment="1" applyProtection="1">
      <alignment horizontal="center" vertical="center" wrapText="1"/>
    </xf>
    <xf numFmtId="0" fontId="20" fillId="42" borderId="4" xfId="24" applyNumberFormat="1" applyFont="1" applyFill="1" applyBorder="1" applyAlignment="1" applyProtection="1">
      <alignment horizontal="center" vertical="center" wrapText="1"/>
    </xf>
    <xf numFmtId="0" fontId="11" fillId="42" borderId="4" xfId="24" applyNumberFormat="1" applyFont="1" applyFill="1" applyBorder="1" applyAlignment="1" applyProtection="1">
      <alignment horizontal="center"/>
    </xf>
    <xf numFmtId="0" fontId="13" fillId="42" borderId="4" xfId="24" applyNumberFormat="1" applyFont="1" applyFill="1" applyBorder="1" applyAlignment="1" applyProtection="1">
      <alignment horizontal="center"/>
    </xf>
    <xf numFmtId="0" fontId="15" fillId="42" borderId="4" xfId="0" applyFont="1" applyFill="1" applyBorder="1" applyAlignment="1">
      <alignment horizontal="center" vertical="center" wrapText="1"/>
    </xf>
    <xf numFmtId="0" fontId="14" fillId="43" borderId="4" xfId="24" applyNumberFormat="1" applyFont="1" applyFill="1" applyBorder="1" applyAlignment="1" applyProtection="1">
      <alignment horizontal="center" vertical="center" wrapText="1"/>
    </xf>
    <xf numFmtId="168" fontId="14" fillId="43" borderId="4" xfId="24" applyNumberFormat="1" applyFont="1" applyFill="1" applyBorder="1" applyAlignment="1" applyProtection="1">
      <alignment horizontal="center" vertical="center" wrapText="1"/>
    </xf>
    <xf numFmtId="167" fontId="14" fillId="43" borderId="4" xfId="2" applyFont="1" applyFill="1" applyBorder="1" applyAlignment="1" applyProtection="1">
      <alignment horizontal="center" vertical="center" wrapText="1"/>
    </xf>
    <xf numFmtId="167" fontId="14" fillId="43" borderId="4" xfId="2" applyFont="1" applyFill="1" applyBorder="1" applyAlignment="1" applyProtection="1">
      <alignment horizontal="center" vertical="center"/>
    </xf>
    <xf numFmtId="0" fontId="13" fillId="43" borderId="4" xfId="24" applyNumberFormat="1" applyFont="1" applyFill="1" applyBorder="1" applyAlignment="1" applyProtection="1">
      <alignment horizontal="center" vertical="center"/>
    </xf>
    <xf numFmtId="0" fontId="15" fillId="43" borderId="4" xfId="0" applyFont="1" applyFill="1" applyBorder="1" applyAlignment="1">
      <alignment horizontal="center" vertical="center" wrapText="1"/>
    </xf>
    <xf numFmtId="0" fontId="17" fillId="10" borderId="6" xfId="24" applyNumberFormat="1" applyFont="1" applyFill="1" applyBorder="1" applyAlignment="1" applyProtection="1">
      <alignment horizontal="center" vertical="center" wrapText="1"/>
    </xf>
    <xf numFmtId="0" fontId="17" fillId="9" borderId="0" xfId="24" applyNumberFormat="1" applyFont="1" applyFill="1" applyBorder="1" applyAlignment="1" applyProtection="1">
      <alignment horizontal="center" vertical="center"/>
    </xf>
    <xf numFmtId="0" fontId="11" fillId="45" borderId="4" xfId="24" applyNumberFormat="1" applyFont="1" applyFill="1" applyBorder="1" applyAlignment="1" applyProtection="1">
      <alignment horizontal="center" vertical="center" wrapText="1"/>
    </xf>
    <xf numFmtId="0" fontId="13" fillId="45" borderId="4" xfId="24" applyNumberFormat="1" applyFont="1" applyFill="1" applyBorder="1" applyAlignment="1" applyProtection="1">
      <alignment horizontal="center" vertical="center" wrapText="1"/>
    </xf>
    <xf numFmtId="168" fontId="14" fillId="24" borderId="4" xfId="24" applyNumberFormat="1" applyFont="1" applyFill="1" applyBorder="1" applyAlignment="1" applyProtection="1">
      <alignment horizontal="center" vertical="center" wrapText="1"/>
    </xf>
    <xf numFmtId="14" fontId="14" fillId="24" borderId="4" xfId="24" applyNumberFormat="1" applyFont="1" applyFill="1" applyBorder="1" applyAlignment="1" applyProtection="1">
      <alignment horizontal="center" vertical="center" wrapText="1"/>
    </xf>
    <xf numFmtId="168" fontId="15" fillId="24" borderId="4" xfId="24" applyNumberFormat="1" applyFont="1" applyFill="1" applyBorder="1" applyAlignment="1" applyProtection="1">
      <alignment horizontal="center" vertical="center" wrapText="1"/>
    </xf>
    <xf numFmtId="14" fontId="15" fillId="24" borderId="4" xfId="24" applyNumberFormat="1" applyFont="1" applyFill="1" applyBorder="1" applyAlignment="1" applyProtection="1">
      <alignment horizontal="center" vertical="center" wrapText="1"/>
    </xf>
    <xf numFmtId="168" fontId="14" fillId="24" borderId="4" xfId="0" applyNumberFormat="1" applyFont="1" applyFill="1" applyBorder="1" applyAlignment="1" applyProtection="1">
      <alignment horizontal="center" vertical="center" wrapText="1"/>
    </xf>
    <xf numFmtId="167" fontId="16" fillId="0" borderId="0" xfId="2" applyFont="1" applyBorder="1" applyAlignment="1" applyProtection="1">
      <alignment horizontal="center" vertical="center"/>
    </xf>
    <xf numFmtId="0" fontId="15" fillId="9" borderId="0" xfId="24" applyNumberFormat="1" applyFont="1" applyFill="1" applyBorder="1" applyAlignment="1" applyProtection="1">
      <alignment horizontal="left" vertical="center" wrapText="1"/>
    </xf>
    <xf numFmtId="0" fontId="15" fillId="9" borderId="0" xfId="24" applyNumberFormat="1" applyFont="1" applyFill="1" applyBorder="1" applyAlignment="1" applyProtection="1">
      <alignment horizontal="center" vertical="center" wrapText="1"/>
    </xf>
    <xf numFmtId="166" fontId="17" fillId="0" borderId="0" xfId="25" applyNumberFormat="1" applyFont="1" applyBorder="1" applyAlignment="1" applyProtection="1">
      <alignment vertical="center" wrapText="1"/>
    </xf>
    <xf numFmtId="0" fontId="11" fillId="0" borderId="0" xfId="16" applyFont="1" applyBorder="1" applyAlignment="1">
      <alignment vertical="center" wrapText="1"/>
    </xf>
    <xf numFmtId="0" fontId="46" fillId="9" borderId="4" xfId="0" applyFont="1" applyFill="1" applyBorder="1" applyAlignment="1">
      <alignment horizontal="center" vertical="center"/>
    </xf>
    <xf numFmtId="14" fontId="17" fillId="9" borderId="0" xfId="24" applyNumberFormat="1" applyFont="1" applyFill="1" applyBorder="1" applyAlignment="1" applyProtection="1">
      <alignment horizontal="center" vertical="center"/>
    </xf>
    <xf numFmtId="0" fontId="13" fillId="9" borderId="0" xfId="24" applyNumberFormat="1" applyFont="1" applyFill="1" applyBorder="1" applyAlignment="1" applyProtection="1">
      <alignment horizontal="center"/>
    </xf>
    <xf numFmtId="44" fontId="14" fillId="29" borderId="18" xfId="2" applyNumberFormat="1" applyFont="1" applyFill="1" applyBorder="1" applyAlignment="1">
      <alignment horizontal="center" vertical="center" wrapText="1"/>
    </xf>
    <xf numFmtId="0" fontId="14" fillId="46" borderId="4" xfId="24" applyNumberFormat="1" applyFont="1" applyFill="1" applyBorder="1" applyAlignment="1" applyProtection="1">
      <alignment horizontal="center" vertical="center" wrapText="1"/>
    </xf>
    <xf numFmtId="0" fontId="0" fillId="0" borderId="0" xfId="0" applyBorder="1" applyAlignment="1">
      <alignment horizontal="left"/>
    </xf>
    <xf numFmtId="0" fontId="14" fillId="44" borderId="21" xfId="0" applyFont="1" applyFill="1" applyBorder="1" applyAlignment="1">
      <alignment horizontal="center" vertical="center"/>
    </xf>
    <xf numFmtId="0" fontId="15" fillId="32" borderId="20" xfId="24" applyNumberFormat="1" applyFont="1" applyFill="1" applyBorder="1" applyAlignment="1" applyProtection="1">
      <alignment horizontal="left" vertical="center"/>
    </xf>
    <xf numFmtId="0" fontId="15" fillId="32" borderId="22" xfId="24" applyNumberFormat="1" applyFont="1" applyFill="1" applyBorder="1" applyAlignment="1" applyProtection="1">
      <alignment horizontal="center" vertical="center"/>
    </xf>
    <xf numFmtId="0" fontId="14" fillId="46" borderId="0" xfId="0" applyFont="1" applyFill="1" applyBorder="1" applyAlignment="1">
      <alignment horizontal="center" vertical="center"/>
    </xf>
    <xf numFmtId="0" fontId="15" fillId="20" borderId="0" xfId="24" applyNumberFormat="1" applyFont="1" applyFill="1" applyBorder="1" applyAlignment="1" applyProtection="1">
      <alignment horizontal="left" vertical="center"/>
    </xf>
    <xf numFmtId="0" fontId="15" fillId="20" borderId="0" xfId="24" applyNumberFormat="1" applyFont="1" applyFill="1" applyBorder="1" applyAlignment="1" applyProtection="1">
      <alignment horizontal="center" vertical="center"/>
    </xf>
    <xf numFmtId="0" fontId="15" fillId="9" borderId="0" xfId="24" applyNumberFormat="1" applyFont="1" applyFill="1" applyBorder="1" applyAlignment="1" applyProtection="1">
      <alignment horizontal="left" vertical="center" wrapText="1"/>
    </xf>
    <xf numFmtId="166" fontId="17" fillId="0" borderId="0" xfId="25" applyNumberFormat="1" applyFont="1" applyBorder="1" applyAlignment="1" applyProtection="1">
      <alignment horizontal="center" vertical="center" wrapText="1"/>
    </xf>
    <xf numFmtId="167" fontId="14" fillId="9" borderId="0" xfId="2" applyFont="1" applyFill="1" applyBorder="1" applyAlignment="1" applyProtection="1">
      <alignment horizontal="left" vertical="center" wrapText="1"/>
    </xf>
    <xf numFmtId="170" fontId="15" fillId="9" borderId="0" xfId="24" applyNumberFormat="1" applyFont="1" applyFill="1" applyBorder="1" applyAlignment="1" applyProtection="1">
      <alignment horizontal="left" vertical="center"/>
    </xf>
    <xf numFmtId="0" fontId="15" fillId="47" borderId="0" xfId="24" applyNumberFormat="1" applyFont="1" applyFill="1" applyBorder="1" applyAlignment="1" applyProtection="1"/>
    <xf numFmtId="0" fontId="15" fillId="48" borderId="0" xfId="24" applyNumberFormat="1" applyFont="1" applyFill="1" applyBorder="1" applyAlignment="1" applyProtection="1"/>
    <xf numFmtId="0" fontId="15" fillId="49" borderId="0" xfId="24" applyNumberFormat="1" applyFont="1" applyFill="1" applyBorder="1" applyAlignment="1" applyProtection="1"/>
    <xf numFmtId="44" fontId="15" fillId="0" borderId="0" xfId="24" applyNumberFormat="1" applyFont="1" applyBorder="1" applyAlignment="1" applyProtection="1">
      <alignment horizontal="center" vertical="center"/>
    </xf>
    <xf numFmtId="0" fontId="17" fillId="10" borderId="10" xfId="24" applyNumberFormat="1" applyFont="1" applyFill="1" applyBorder="1" applyAlignment="1" applyProtection="1">
      <alignment horizontal="center" vertical="center" wrapText="1"/>
    </xf>
    <xf numFmtId="0" fontId="17" fillId="10" borderId="14" xfId="24" applyNumberFormat="1" applyFont="1" applyFill="1" applyBorder="1" applyAlignment="1" applyProtection="1">
      <alignment horizontal="center" vertical="center" wrapText="1"/>
    </xf>
    <xf numFmtId="0" fontId="14" fillId="9" borderId="18" xfId="24" applyNumberFormat="1" applyFont="1" applyFill="1" applyBorder="1" applyAlignment="1" applyProtection="1">
      <alignment horizontal="center" vertical="center" wrapText="1"/>
    </xf>
    <xf numFmtId="0" fontId="14" fillId="24" borderId="18" xfId="24" applyNumberFormat="1" applyFont="1" applyFill="1" applyBorder="1" applyAlignment="1" applyProtection="1">
      <alignment horizontal="center" vertical="center" wrapText="1"/>
    </xf>
    <xf numFmtId="0" fontId="15" fillId="24" borderId="18" xfId="24" applyNumberFormat="1" applyFont="1" applyFill="1" applyBorder="1" applyAlignment="1" applyProtection="1">
      <alignment horizontal="center" vertical="center" wrapText="1"/>
    </xf>
    <xf numFmtId="0" fontId="14" fillId="24" borderId="0" xfId="24" applyNumberFormat="1" applyFont="1" applyFill="1" applyBorder="1" applyAlignment="1" applyProtection="1">
      <alignment horizontal="center" vertical="center" wrapText="1"/>
    </xf>
    <xf numFmtId="166" fontId="14" fillId="20" borderId="18" xfId="25" applyNumberFormat="1" applyFont="1" applyFill="1" applyBorder="1" applyAlignment="1" applyProtection="1">
      <alignment horizontal="center" vertical="center" wrapText="1"/>
    </xf>
    <xf numFmtId="0" fontId="14" fillId="46" borderId="18" xfId="24" applyNumberFormat="1" applyFont="1" applyFill="1" applyBorder="1" applyAlignment="1" applyProtection="1">
      <alignment horizontal="center" vertical="center" wrapText="1"/>
    </xf>
    <xf numFmtId="0" fontId="14" fillId="24" borderId="18" xfId="0" applyFont="1" applyFill="1" applyBorder="1" applyAlignment="1" applyProtection="1">
      <alignment horizontal="center" vertical="center" wrapText="1"/>
    </xf>
    <xf numFmtId="0" fontId="17" fillId="19" borderId="18" xfId="24" applyNumberFormat="1" applyFont="1" applyFill="1" applyBorder="1" applyAlignment="1" applyProtection="1">
      <alignment horizontal="center" vertical="center"/>
    </xf>
    <xf numFmtId="0" fontId="37" fillId="0" borderId="0" xfId="0" applyFont="1" applyAlignment="1">
      <alignment horizontal="center" vertical="center"/>
    </xf>
    <xf numFmtId="0" fontId="0" fillId="20" borderId="0" xfId="0" applyNumberFormat="1" applyFont="1" applyFill="1" applyBorder="1" applyAlignment="1" applyProtection="1"/>
    <xf numFmtId="0" fontId="32" fillId="20" borderId="0" xfId="0" applyNumberFormat="1" applyFont="1" applyFill="1" applyBorder="1" applyAlignment="1" applyProtection="1"/>
    <xf numFmtId="167" fontId="0" fillId="20" borderId="0" xfId="2" applyFont="1" applyFill="1" applyBorder="1" applyAlignment="1" applyProtection="1"/>
    <xf numFmtId="167" fontId="11" fillId="50" borderId="0" xfId="2" applyFont="1" applyFill="1" applyBorder="1" applyAlignment="1" applyProtection="1"/>
    <xf numFmtId="0" fontId="29" fillId="0" borderId="0" xfId="0" applyFont="1" applyAlignment="1">
      <alignment horizontal="center"/>
    </xf>
    <xf numFmtId="44" fontId="29" fillId="0" borderId="0" xfId="0" applyNumberFormat="1" applyFont="1"/>
    <xf numFmtId="0" fontId="13" fillId="9" borderId="0" xfId="24" applyNumberFormat="1" applyFont="1" applyFill="1" applyBorder="1" applyAlignment="1" applyProtection="1">
      <alignment horizontal="center"/>
    </xf>
    <xf numFmtId="167" fontId="14" fillId="9" borderId="0" xfId="2" applyFont="1" applyFill="1" applyBorder="1" applyAlignment="1" applyProtection="1">
      <alignment horizontal="left" vertical="center" wrapText="1"/>
    </xf>
    <xf numFmtId="170" fontId="15" fillId="9" borderId="0" xfId="24" applyNumberFormat="1" applyFont="1" applyFill="1" applyBorder="1" applyAlignment="1" applyProtection="1">
      <alignment horizontal="left" vertical="center"/>
    </xf>
    <xf numFmtId="0" fontId="13" fillId="39" borderId="18" xfId="24" applyNumberFormat="1" applyFont="1" applyFill="1" applyBorder="1" applyAlignment="1" applyProtection="1">
      <alignment horizontal="center"/>
    </xf>
    <xf numFmtId="0" fontId="14" fillId="26" borderId="18" xfId="0" applyFont="1" applyFill="1" applyBorder="1" applyAlignment="1">
      <alignment horizontal="center" vertical="center"/>
    </xf>
    <xf numFmtId="0" fontId="13" fillId="0" borderId="18" xfId="0" applyFont="1" applyBorder="1" applyAlignment="1">
      <alignment horizontal="center" vertical="center" wrapText="1"/>
    </xf>
    <xf numFmtId="168" fontId="14" fillId="24" borderId="18" xfId="24" applyNumberFormat="1" applyFont="1" applyFill="1" applyBorder="1" applyAlignment="1" applyProtection="1">
      <alignment horizontal="center" vertical="center" wrapText="1"/>
    </xf>
    <xf numFmtId="167" fontId="14" fillId="9" borderId="18" xfId="2" applyFont="1" applyFill="1" applyBorder="1" applyAlignment="1" applyProtection="1">
      <alignment horizontal="center" vertical="center" wrapText="1"/>
    </xf>
    <xf numFmtId="167" fontId="14" fillId="9" borderId="18" xfId="2" applyFont="1" applyFill="1" applyBorder="1" applyAlignment="1" applyProtection="1">
      <alignment horizontal="center" vertical="center"/>
    </xf>
    <xf numFmtId="167" fontId="14" fillId="13" borderId="18" xfId="2" applyFont="1" applyFill="1" applyBorder="1" applyAlignment="1" applyProtection="1">
      <alignment horizontal="center" vertical="center"/>
    </xf>
    <xf numFmtId="9" fontId="37" fillId="0" borderId="18" xfId="3" applyFont="1" applyBorder="1" applyAlignment="1" applyProtection="1">
      <alignment horizontal="center" vertical="center" wrapText="1"/>
    </xf>
    <xf numFmtId="0" fontId="20" fillId="34" borderId="18" xfId="24" applyNumberFormat="1" applyFont="1" applyFill="1" applyBorder="1" applyAlignment="1" applyProtection="1">
      <alignment horizontal="center" vertical="center" wrapText="1"/>
    </xf>
    <xf numFmtId="167" fontId="14" fillId="9" borderId="18" xfId="2" applyFont="1" applyFill="1" applyBorder="1" applyAlignment="1" applyProtection="1">
      <alignment vertical="center"/>
    </xf>
    <xf numFmtId="167" fontId="14" fillId="14" borderId="18" xfId="2" applyFont="1" applyFill="1" applyBorder="1" applyAlignment="1" applyProtection="1">
      <alignment horizontal="center" vertical="center"/>
    </xf>
    <xf numFmtId="167" fontId="14" fillId="36" borderId="18" xfId="2" applyFont="1" applyFill="1" applyBorder="1" applyAlignment="1" applyProtection="1">
      <alignment horizontal="center" vertical="center"/>
    </xf>
    <xf numFmtId="167" fontId="14" fillId="37" borderId="18" xfId="2" applyFont="1" applyFill="1" applyBorder="1" applyAlignment="1" applyProtection="1">
      <alignment horizontal="center" vertical="center"/>
    </xf>
    <xf numFmtId="167" fontId="14" fillId="39" borderId="18" xfId="2" applyFont="1" applyFill="1" applyBorder="1" applyAlignment="1" applyProtection="1">
      <alignment horizontal="center" vertical="center"/>
    </xf>
    <xf numFmtId="165" fontId="14" fillId="9" borderId="18" xfId="24" applyFont="1" applyFill="1" applyBorder="1" applyAlignment="1" applyProtection="1">
      <alignment horizontal="center" vertical="center"/>
    </xf>
    <xf numFmtId="0" fontId="14" fillId="9" borderId="18" xfId="24" applyNumberFormat="1" applyFont="1" applyFill="1" applyBorder="1" applyAlignment="1" applyProtection="1">
      <alignment horizontal="center" vertical="center"/>
    </xf>
    <xf numFmtId="0" fontId="20" fillId="25" borderId="18" xfId="24" applyNumberFormat="1" applyFont="1" applyFill="1" applyBorder="1" applyAlignment="1" applyProtection="1">
      <alignment horizontal="center" vertical="center" wrapText="1"/>
    </xf>
    <xf numFmtId="167" fontId="14" fillId="43" borderId="18" xfId="2" applyFont="1" applyFill="1" applyBorder="1" applyAlignment="1" applyProtection="1">
      <alignment horizontal="center" vertical="center"/>
    </xf>
    <xf numFmtId="0" fontId="20" fillId="42" borderId="18" xfId="24" applyNumberFormat="1" applyFont="1" applyFill="1" applyBorder="1" applyAlignment="1" applyProtection="1">
      <alignment horizontal="center" vertical="center" wrapText="1"/>
    </xf>
    <xf numFmtId="167" fontId="14" fillId="16" borderId="18" xfId="2" applyFont="1" applyFill="1" applyBorder="1" applyAlignment="1" applyProtection="1">
      <alignment horizontal="center" vertical="center"/>
    </xf>
    <xf numFmtId="167" fontId="14" fillId="18" borderId="18" xfId="2" applyFont="1" applyFill="1" applyBorder="1" applyAlignment="1" applyProtection="1">
      <alignment horizontal="center" vertical="center"/>
    </xf>
    <xf numFmtId="167" fontId="46" fillId="19" borderId="18" xfId="2" applyFont="1" applyFill="1" applyBorder="1" applyAlignment="1" applyProtection="1">
      <alignment horizontal="center" vertical="center"/>
    </xf>
    <xf numFmtId="0" fontId="29" fillId="51" borderId="18" xfId="0" applyFont="1" applyFill="1" applyBorder="1"/>
    <xf numFmtId="44" fontId="36" fillId="0" borderId="0" xfId="2" applyNumberFormat="1" applyFont="1"/>
    <xf numFmtId="167" fontId="14" fillId="9" borderId="0" xfId="2" applyFont="1" applyFill="1" applyBorder="1" applyAlignment="1" applyProtection="1">
      <alignment horizontal="left" vertical="center" wrapText="1"/>
    </xf>
    <xf numFmtId="170" fontId="15" fillId="9" borderId="0" xfId="24" applyNumberFormat="1" applyFont="1" applyFill="1" applyBorder="1" applyAlignment="1" applyProtection="1">
      <alignment horizontal="left" vertical="center"/>
    </xf>
    <xf numFmtId="0" fontId="29" fillId="32" borderId="11" xfId="0" applyFont="1" applyFill="1" applyBorder="1"/>
    <xf numFmtId="167" fontId="34" fillId="32" borderId="12" xfId="2" applyFont="1" applyFill="1" applyBorder="1" applyAlignment="1" applyProtection="1"/>
    <xf numFmtId="17" fontId="48" fillId="0" borderId="0" xfId="0" applyNumberFormat="1" applyFont="1" applyAlignment="1"/>
    <xf numFmtId="0" fontId="48" fillId="0" borderId="0" xfId="0" applyNumberFormat="1" applyFont="1" applyAlignment="1"/>
    <xf numFmtId="0" fontId="13" fillId="9" borderId="0" xfId="24" applyNumberFormat="1" applyFont="1" applyFill="1" applyBorder="1" applyAlignment="1" applyProtection="1">
      <alignment horizontal="center"/>
    </xf>
    <xf numFmtId="166" fontId="49" fillId="20" borderId="18" xfId="25" applyNumberFormat="1" applyFont="1" applyFill="1" applyBorder="1" applyAlignment="1" applyProtection="1">
      <alignment horizontal="center" vertical="center" wrapText="1"/>
    </xf>
    <xf numFmtId="0" fontId="50" fillId="0" borderId="0" xfId="0" applyFont="1" applyAlignment="1">
      <alignment horizontal="center" vertical="center" wrapText="1"/>
    </xf>
    <xf numFmtId="172" fontId="20" fillId="34" borderId="18" xfId="24" applyNumberFormat="1" applyFont="1" applyFill="1" applyBorder="1" applyAlignment="1" applyProtection="1">
      <alignment horizontal="center" vertical="center" wrapText="1"/>
    </xf>
    <xf numFmtId="167" fontId="14" fillId="0" borderId="18" xfId="2" applyFont="1" applyBorder="1" applyProtection="1"/>
    <xf numFmtId="0" fontId="0" fillId="20" borderId="0" xfId="0" applyNumberFormat="1" applyFill="1"/>
    <xf numFmtId="0" fontId="0" fillId="20" borderId="0" xfId="0" applyNumberFormat="1" applyFill="1" applyBorder="1" applyAlignment="1" applyProtection="1"/>
    <xf numFmtId="0" fontId="13" fillId="39" borderId="25" xfId="24" applyNumberFormat="1" applyFont="1" applyFill="1" applyBorder="1" applyAlignment="1" applyProtection="1">
      <alignment horizontal="center"/>
    </xf>
    <xf numFmtId="0" fontId="14" fillId="26" borderId="26" xfId="0" applyFont="1" applyFill="1" applyBorder="1" applyAlignment="1">
      <alignment horizontal="center" vertical="center"/>
    </xf>
    <xf numFmtId="9" fontId="37" fillId="52" borderId="18" xfId="3" applyFont="1" applyFill="1" applyBorder="1" applyAlignment="1" applyProtection="1">
      <alignment horizontal="center" vertical="center" wrapText="1"/>
    </xf>
    <xf numFmtId="49" fontId="51" fillId="0" borderId="0" xfId="0" applyNumberFormat="1" applyFont="1" applyFill="1" applyBorder="1" applyAlignment="1" applyProtection="1"/>
    <xf numFmtId="44" fontId="51" fillId="0" borderId="0" xfId="2" applyNumberFormat="1" applyFont="1" applyFill="1" applyBorder="1" applyAlignment="1" applyProtection="1"/>
    <xf numFmtId="0" fontId="27" fillId="0" borderId="0" xfId="0" applyNumberFormat="1" applyFont="1" applyBorder="1" applyAlignment="1" applyProtection="1"/>
    <xf numFmtId="0" fontId="0" fillId="0" borderId="0" xfId="0" applyNumberFormat="1" applyFill="1" applyBorder="1" applyAlignment="1" applyProtection="1"/>
    <xf numFmtId="0" fontId="51" fillId="0" borderId="0" xfId="0" applyNumberFormat="1" applyFont="1" applyFill="1" applyBorder="1" applyAlignment="1" applyProtection="1"/>
    <xf numFmtId="0" fontId="0" fillId="0" borderId="0" xfId="0" applyNumberFormat="1" applyFont="1" applyBorder="1" applyAlignment="1" applyProtection="1"/>
    <xf numFmtId="167" fontId="44" fillId="19" borderId="18" xfId="2" applyFont="1" applyFill="1" applyBorder="1" applyAlignment="1" applyProtection="1">
      <alignment horizontal="center" vertical="center"/>
    </xf>
    <xf numFmtId="0" fontId="52" fillId="11" borderId="13" xfId="0" applyFont="1" applyFill="1" applyBorder="1"/>
    <xf numFmtId="167" fontId="34" fillId="0" borderId="18" xfId="2" applyFont="1" applyBorder="1"/>
    <xf numFmtId="0" fontId="32" fillId="0" borderId="0" xfId="0" applyFont="1"/>
    <xf numFmtId="44" fontId="32" fillId="0" borderId="0" xfId="0" applyNumberFormat="1" applyFont="1"/>
    <xf numFmtId="9" fontId="0" fillId="0" borderId="0" xfId="0" applyNumberFormat="1"/>
    <xf numFmtId="9" fontId="36" fillId="52" borderId="0" xfId="0" applyNumberFormat="1" applyFont="1" applyFill="1"/>
    <xf numFmtId="44" fontId="36" fillId="52" borderId="0" xfId="0" applyNumberFormat="1" applyFont="1" applyFill="1"/>
    <xf numFmtId="167" fontId="14" fillId="0" borderId="18" xfId="2" applyFont="1" applyBorder="1" applyAlignment="1" applyProtection="1">
      <alignment vertical="center"/>
    </xf>
    <xf numFmtId="172" fontId="0" fillId="0" borderId="0" xfId="0" applyNumberFormat="1"/>
    <xf numFmtId="172" fontId="36" fillId="0" borderId="0" xfId="0" applyNumberFormat="1" applyFont="1"/>
    <xf numFmtId="0" fontId="0" fillId="52" borderId="0" xfId="0" applyFill="1"/>
    <xf numFmtId="0" fontId="11" fillId="9" borderId="0" xfId="24" applyNumberFormat="1" applyFont="1" applyFill="1" applyBorder="1" applyAlignment="1" applyProtection="1">
      <alignment horizontal="center" vertical="center"/>
    </xf>
    <xf numFmtId="167" fontId="30" fillId="0" borderId="0" xfId="2" applyFont="1" applyBorder="1" applyAlignment="1" applyProtection="1">
      <alignment horizontal="center" vertical="center"/>
    </xf>
    <xf numFmtId="44" fontId="13" fillId="9" borderId="0" xfId="24" applyNumberFormat="1" applyFont="1" applyFill="1" applyBorder="1" applyAlignment="1" applyProtection="1"/>
    <xf numFmtId="44" fontId="11" fillId="9" borderId="18" xfId="24" applyNumberFormat="1" applyFont="1" applyFill="1" applyBorder="1" applyAlignment="1" applyProtection="1">
      <alignment horizontal="center" vertical="center"/>
    </xf>
    <xf numFmtId="44" fontId="11" fillId="9" borderId="0" xfId="24" applyNumberFormat="1" applyFont="1" applyFill="1" applyBorder="1" applyAlignment="1" applyProtection="1">
      <alignment horizontal="center" vertical="center"/>
    </xf>
    <xf numFmtId="44" fontId="32" fillId="0" borderId="0" xfId="2" applyNumberFormat="1" applyFont="1"/>
    <xf numFmtId="44" fontId="53" fillId="20" borderId="0" xfId="2" applyNumberFormat="1" applyFont="1" applyFill="1" applyBorder="1" applyAlignment="1" applyProtection="1"/>
    <xf numFmtId="44" fontId="35" fillId="0" borderId="0" xfId="2" applyNumberFormat="1" applyFont="1"/>
    <xf numFmtId="0" fontId="35" fillId="0" borderId="0" xfId="0" applyFont="1"/>
    <xf numFmtId="49" fontId="35" fillId="0" borderId="0" xfId="0" applyNumberFormat="1" applyFont="1" applyFill="1" applyBorder="1" applyAlignment="1" applyProtection="1"/>
    <xf numFmtId="49" fontId="53" fillId="0" borderId="0" xfId="0" applyNumberFormat="1" applyFont="1" applyFill="1" applyBorder="1" applyAlignment="1" applyProtection="1"/>
    <xf numFmtId="171" fontId="35" fillId="0" borderId="0" xfId="0" applyNumberFormat="1" applyFont="1" applyFill="1" applyBorder="1" applyAlignment="1" applyProtection="1"/>
    <xf numFmtId="0" fontId="35" fillId="0" borderId="0" xfId="0" applyNumberFormat="1" applyFont="1" applyFill="1" applyBorder="1" applyAlignment="1" applyProtection="1"/>
    <xf numFmtId="44" fontId="30" fillId="9" borderId="0" xfId="24" applyNumberFormat="1" applyFont="1" applyFill="1" applyBorder="1" applyAlignment="1" applyProtection="1">
      <alignment horizontal="center" vertical="center"/>
    </xf>
    <xf numFmtId="167" fontId="30" fillId="0" borderId="0" xfId="2" applyFont="1" applyBorder="1" applyProtection="1"/>
    <xf numFmtId="167" fontId="46" fillId="19" borderId="4" xfId="2" applyFont="1" applyFill="1" applyBorder="1" applyAlignment="1" applyProtection="1">
      <alignment horizontal="center" vertical="center"/>
    </xf>
    <xf numFmtId="44" fontId="54" fillId="20" borderId="0" xfId="2" applyNumberFormat="1" applyFont="1" applyFill="1"/>
    <xf numFmtId="167" fontId="34" fillId="52" borderId="0" xfId="2" applyFont="1" applyFill="1" applyBorder="1" applyAlignment="1" applyProtection="1"/>
    <xf numFmtId="167" fontId="14" fillId="0" borderId="0" xfId="24" applyNumberFormat="1" applyFont="1" applyBorder="1" applyAlignment="1" applyProtection="1">
      <alignment horizontal="center" vertical="center"/>
    </xf>
    <xf numFmtId="167" fontId="14" fillId="0" borderId="0" xfId="2" applyFont="1" applyBorder="1" applyAlignment="1" applyProtection="1">
      <alignment vertical="center"/>
    </xf>
    <xf numFmtId="167" fontId="16" fillId="0" borderId="0" xfId="2" applyFont="1" applyBorder="1" applyAlignment="1" applyProtection="1">
      <alignment vertical="center"/>
    </xf>
    <xf numFmtId="0" fontId="20" fillId="0" borderId="0" xfId="24" applyNumberFormat="1" applyFont="1" applyBorder="1" applyAlignment="1" applyProtection="1">
      <alignment horizontal="center" vertical="center" wrapText="1"/>
    </xf>
    <xf numFmtId="0" fontId="14" fillId="0" borderId="0" xfId="24" applyNumberFormat="1" applyFont="1" applyBorder="1" applyAlignment="1" applyProtection="1">
      <alignment horizontal="center" vertical="center" wrapText="1"/>
    </xf>
    <xf numFmtId="44" fontId="0" fillId="52" borderId="0" xfId="2" applyNumberFormat="1" applyFont="1" applyFill="1"/>
    <xf numFmtId="44" fontId="32" fillId="20" borderId="0" xfId="2" applyNumberFormat="1" applyFont="1" applyFill="1"/>
    <xf numFmtId="44" fontId="14" fillId="29" borderId="4" xfId="2" applyNumberFormat="1" applyFont="1" applyFill="1" applyBorder="1" applyAlignment="1">
      <alignment horizontal="center" vertical="center" wrapText="1"/>
    </xf>
    <xf numFmtId="0" fontId="14" fillId="29" borderId="4" xfId="25" applyNumberFormat="1" applyFont="1" applyFill="1" applyBorder="1" applyAlignment="1">
      <alignment horizontal="left" vertical="center"/>
    </xf>
    <xf numFmtId="9" fontId="14" fillId="20" borderId="4" xfId="3" applyFont="1" applyFill="1" applyBorder="1" applyAlignment="1">
      <alignment horizontal="center" vertical="center"/>
    </xf>
    <xf numFmtId="0" fontId="14" fillId="29" borderId="19" xfId="25" applyNumberFormat="1" applyFont="1" applyFill="1" applyBorder="1" applyAlignment="1">
      <alignment horizontal="center"/>
    </xf>
    <xf numFmtId="167" fontId="18" fillId="0" borderId="18" xfId="2" applyFont="1" applyBorder="1" applyAlignment="1" applyProtection="1">
      <alignment horizontal="center" vertical="center"/>
    </xf>
    <xf numFmtId="167" fontId="18" fillId="0" borderId="18" xfId="2" applyFont="1" applyBorder="1" applyAlignment="1">
      <alignment horizontal="center" vertical="center"/>
    </xf>
    <xf numFmtId="167" fontId="55" fillId="43" borderId="18" xfId="2" applyFont="1" applyFill="1" applyBorder="1" applyAlignment="1" applyProtection="1">
      <alignment horizontal="center" vertical="center"/>
    </xf>
    <xf numFmtId="0" fontId="55" fillId="42" borderId="18" xfId="24" applyNumberFormat="1" applyFont="1" applyFill="1" applyBorder="1" applyAlignment="1" applyProtection="1">
      <alignment horizontal="center" vertical="center" wrapText="1"/>
    </xf>
    <xf numFmtId="167" fontId="55" fillId="16" borderId="18" xfId="2" applyFont="1" applyFill="1" applyBorder="1" applyAlignment="1" applyProtection="1">
      <alignment horizontal="center" vertical="center"/>
    </xf>
    <xf numFmtId="167" fontId="55" fillId="18" borderId="18" xfId="2" applyFont="1" applyFill="1" applyBorder="1" applyAlignment="1" applyProtection="1">
      <alignment horizontal="center" vertical="center"/>
    </xf>
    <xf numFmtId="44" fontId="44" fillId="29" borderId="4" xfId="25" applyNumberFormat="1" applyFont="1" applyFill="1" applyBorder="1" applyAlignment="1">
      <alignment horizontal="center" vertical="center" wrapText="1"/>
    </xf>
    <xf numFmtId="167" fontId="14" fillId="53" borderId="4" xfId="2" applyFont="1" applyFill="1" applyBorder="1" applyAlignment="1" applyProtection="1">
      <alignment horizontal="center" vertical="center"/>
    </xf>
    <xf numFmtId="167" fontId="11" fillId="22" borderId="0" xfId="2" applyFill="1" applyBorder="1" applyAlignment="1" applyProtection="1"/>
    <xf numFmtId="167" fontId="11" fillId="22" borderId="0" xfId="2" applyFont="1" applyFill="1" applyBorder="1" applyAlignment="1" applyProtection="1"/>
    <xf numFmtId="44" fontId="29" fillId="22" borderId="0" xfId="0" applyNumberFormat="1" applyFont="1" applyFill="1"/>
    <xf numFmtId="167" fontId="29" fillId="22" borderId="0" xfId="0" applyNumberFormat="1" applyFont="1" applyFill="1"/>
    <xf numFmtId="44" fontId="0" fillId="22" borderId="0" xfId="0" applyNumberFormat="1" applyFill="1"/>
    <xf numFmtId="3" fontId="29" fillId="32" borderId="11" xfId="0" applyNumberFormat="1" applyFont="1" applyFill="1" applyBorder="1"/>
    <xf numFmtId="167" fontId="11" fillId="32" borderId="12" xfId="2" applyFont="1" applyFill="1" applyBorder="1" applyAlignment="1" applyProtection="1"/>
    <xf numFmtId="0" fontId="13" fillId="9" borderId="0" xfId="24" applyNumberFormat="1" applyFont="1" applyFill="1" applyBorder="1" applyAlignment="1" applyProtection="1">
      <alignment vertical="center"/>
    </xf>
    <xf numFmtId="44" fontId="13" fillId="9" borderId="0" xfId="24" applyNumberFormat="1" applyFont="1" applyFill="1" applyBorder="1" applyAlignment="1" applyProtection="1">
      <alignment vertical="center"/>
    </xf>
    <xf numFmtId="44" fontId="56" fillId="9" borderId="0" xfId="24" applyNumberFormat="1" applyFont="1" applyFill="1" applyBorder="1" applyAlignment="1" applyProtection="1">
      <alignment horizontal="left"/>
    </xf>
    <xf numFmtId="0" fontId="13" fillId="9" borderId="0" xfId="24" applyNumberFormat="1" applyFont="1" applyFill="1" applyBorder="1" applyAlignment="1" applyProtection="1">
      <alignment horizontal="left"/>
    </xf>
    <xf numFmtId="44" fontId="13" fillId="9" borderId="0" xfId="24" applyNumberFormat="1" applyFont="1" applyFill="1" applyBorder="1" applyAlignment="1" applyProtection="1">
      <alignment horizontal="left"/>
    </xf>
    <xf numFmtId="167" fontId="11" fillId="0" borderId="0" xfId="2" applyBorder="1" applyAlignment="1" applyProtection="1">
      <alignment horizontal="left"/>
    </xf>
    <xf numFmtId="164" fontId="13" fillId="9" borderId="0" xfId="24" applyNumberFormat="1" applyFont="1" applyFill="1" applyBorder="1" applyAlignment="1" applyProtection="1">
      <alignment horizontal="left"/>
    </xf>
    <xf numFmtId="9" fontId="32" fillId="0" borderId="0" xfId="3" applyBorder="1" applyProtection="1"/>
    <xf numFmtId="0" fontId="17" fillId="9" borderId="0" xfId="24" applyNumberFormat="1" applyFont="1" applyFill="1" applyBorder="1" applyAlignment="1" applyProtection="1">
      <alignment horizontal="center" vertical="center"/>
    </xf>
    <xf numFmtId="167" fontId="14" fillId="45" borderId="4" xfId="2" applyFont="1" applyFill="1" applyBorder="1" applyAlignment="1" applyProtection="1">
      <alignment horizontal="center" vertical="center" wrapText="1"/>
    </xf>
    <xf numFmtId="166" fontId="20" fillId="45" borderId="0" xfId="25" applyNumberFormat="1" applyFont="1" applyFill="1" applyBorder="1" applyAlignment="1" applyProtection="1">
      <alignment horizontal="center" vertical="center" wrapText="1"/>
    </xf>
    <xf numFmtId="9" fontId="32" fillId="0" borderId="0" xfId="3" applyBorder="1" applyAlignment="1" applyProtection="1">
      <alignment horizontal="center" vertical="center"/>
    </xf>
    <xf numFmtId="44" fontId="13" fillId="9" borderId="0" xfId="24" applyNumberFormat="1" applyFont="1" applyFill="1" applyBorder="1" applyAlignment="1" applyProtection="1">
      <alignment horizontal="center" vertical="center"/>
    </xf>
    <xf numFmtId="0" fontId="19" fillId="34" borderId="18" xfId="24" applyNumberFormat="1" applyFont="1" applyFill="1" applyBorder="1" applyAlignment="1" applyProtection="1">
      <alignment vertical="center"/>
    </xf>
    <xf numFmtId="0" fontId="19" fillId="35" borderId="18" xfId="24" applyNumberFormat="1" applyFont="1" applyFill="1" applyBorder="1" applyAlignment="1" applyProtection="1">
      <alignment vertical="center"/>
    </xf>
    <xf numFmtId="0" fontId="19" fillId="37" borderId="18" xfId="24" applyNumberFormat="1" applyFont="1" applyFill="1" applyBorder="1" applyAlignment="1" applyProtection="1">
      <alignment vertical="center"/>
    </xf>
    <xf numFmtId="9" fontId="23" fillId="14" borderId="18" xfId="24" applyNumberFormat="1" applyFont="1" applyFill="1" applyBorder="1" applyAlignment="1" applyProtection="1">
      <alignment vertical="center"/>
    </xf>
    <xf numFmtId="0" fontId="20" fillId="10" borderId="4" xfId="24" applyNumberFormat="1" applyFont="1" applyFill="1" applyBorder="1" applyAlignment="1" applyProtection="1">
      <alignment horizontal="center" vertical="center" wrapText="1"/>
    </xf>
    <xf numFmtId="0" fontId="23" fillId="10" borderId="18" xfId="24" applyNumberFormat="1" applyFont="1" applyFill="1" applyBorder="1" applyAlignment="1" applyProtection="1">
      <alignment horizontal="center" vertical="center"/>
    </xf>
    <xf numFmtId="0" fontId="17" fillId="10" borderId="0" xfId="24" applyNumberFormat="1" applyFont="1" applyFill="1" applyBorder="1" applyAlignment="1" applyProtection="1">
      <alignment horizontal="center" vertical="center"/>
    </xf>
    <xf numFmtId="0" fontId="17" fillId="11" borderId="0" xfId="24" applyNumberFormat="1" applyFont="1" applyFill="1" applyBorder="1" applyAlignment="1" applyProtection="1">
      <alignment horizontal="center" vertical="center"/>
    </xf>
    <xf numFmtId="0" fontId="17" fillId="12" borderId="0" xfId="24" applyNumberFormat="1" applyFont="1" applyFill="1" applyBorder="1" applyAlignment="1" applyProtection="1">
      <alignment horizontal="center" vertical="center"/>
    </xf>
    <xf numFmtId="0" fontId="18" fillId="10" borderId="2" xfId="24" applyNumberFormat="1" applyFont="1" applyFill="1" applyBorder="1" applyAlignment="1" applyProtection="1"/>
    <xf numFmtId="0" fontId="39" fillId="10" borderId="3" xfId="24" applyNumberFormat="1" applyFont="1" applyFill="1" applyBorder="1" applyAlignment="1" applyProtection="1">
      <alignment horizontal="center" vertical="center"/>
    </xf>
    <xf numFmtId="0" fontId="19" fillId="10" borderId="3" xfId="24" applyNumberFormat="1" applyFont="1" applyFill="1" applyBorder="1" applyAlignment="1" applyProtection="1">
      <alignment horizontal="center" vertical="center"/>
    </xf>
    <xf numFmtId="0" fontId="17" fillId="10" borderId="5" xfId="24" applyNumberFormat="1" applyFont="1" applyFill="1" applyBorder="1" applyAlignment="1" applyProtection="1">
      <alignment horizontal="center" vertical="center" wrapText="1"/>
    </xf>
    <xf numFmtId="0" fontId="17" fillId="10" borderId="6" xfId="24" applyNumberFormat="1" applyFont="1" applyFill="1" applyBorder="1" applyAlignment="1" applyProtection="1">
      <alignment horizontal="center" vertical="center" wrapText="1"/>
    </xf>
    <xf numFmtId="0" fontId="17" fillId="10" borderId="3" xfId="24" applyNumberFormat="1" applyFont="1" applyFill="1" applyBorder="1" applyAlignment="1" applyProtection="1">
      <alignment horizontal="center" vertical="center"/>
    </xf>
    <xf numFmtId="0" fontId="17" fillId="10" borderId="4" xfId="24" applyNumberFormat="1" applyFont="1" applyFill="1" applyBorder="1" applyAlignment="1" applyProtection="1">
      <alignment horizontal="center" vertical="center"/>
    </xf>
    <xf numFmtId="0" fontId="20" fillId="10" borderId="4" xfId="24" applyNumberFormat="1" applyFont="1" applyFill="1" applyBorder="1" applyAlignment="1" applyProtection="1">
      <alignment horizontal="center" vertical="center"/>
    </xf>
    <xf numFmtId="0" fontId="20" fillId="10" borderId="5" xfId="24" applyNumberFormat="1" applyFont="1" applyFill="1" applyBorder="1" applyAlignment="1" applyProtection="1">
      <alignment horizontal="center" vertical="center" wrapText="1"/>
    </xf>
    <xf numFmtId="0" fontId="20" fillId="10" borderId="6" xfId="24" applyNumberFormat="1" applyFont="1" applyFill="1" applyBorder="1" applyAlignment="1" applyProtection="1">
      <alignment horizontal="center" vertical="center" wrapText="1"/>
    </xf>
    <xf numFmtId="0" fontId="19" fillId="34" borderId="18" xfId="24" applyNumberFormat="1" applyFont="1" applyFill="1" applyBorder="1" applyAlignment="1" applyProtection="1">
      <alignment horizontal="center" vertical="center"/>
    </xf>
    <xf numFmtId="0" fontId="23" fillId="14" borderId="25" xfId="24" applyNumberFormat="1" applyFont="1" applyFill="1" applyBorder="1" applyAlignment="1" applyProtection="1">
      <alignment horizontal="center" vertical="center"/>
    </xf>
    <xf numFmtId="0" fontId="23" fillId="14" borderId="26" xfId="24" applyNumberFormat="1" applyFont="1" applyFill="1" applyBorder="1" applyAlignment="1" applyProtection="1">
      <alignment horizontal="center" vertical="center"/>
    </xf>
    <xf numFmtId="0" fontId="23" fillId="14" borderId="19" xfId="24" applyNumberFormat="1" applyFont="1" applyFill="1" applyBorder="1" applyAlignment="1" applyProtection="1">
      <alignment horizontal="center" vertical="center"/>
    </xf>
    <xf numFmtId="0" fontId="19" fillId="35" borderId="4" xfId="24" applyNumberFormat="1" applyFont="1" applyFill="1" applyBorder="1" applyAlignment="1" applyProtection="1">
      <alignment horizontal="center" vertical="center"/>
    </xf>
    <xf numFmtId="0" fontId="19" fillId="35" borderId="18" xfId="24" applyNumberFormat="1" applyFont="1" applyFill="1" applyBorder="1" applyAlignment="1" applyProtection="1">
      <alignment horizontal="center" vertical="center"/>
    </xf>
    <xf numFmtId="0" fontId="19" fillId="37" borderId="4" xfId="24" applyNumberFormat="1" applyFont="1" applyFill="1" applyBorder="1" applyAlignment="1" applyProtection="1">
      <alignment horizontal="center" vertical="center"/>
    </xf>
    <xf numFmtId="0" fontId="19" fillId="37" borderId="18" xfId="24" applyNumberFormat="1" applyFont="1" applyFill="1" applyBorder="1" applyAlignment="1" applyProtection="1">
      <alignment horizontal="center" vertical="center"/>
    </xf>
    <xf numFmtId="0" fontId="23" fillId="39" borderId="4" xfId="24" applyNumberFormat="1" applyFont="1" applyFill="1" applyBorder="1" applyAlignment="1" applyProtection="1">
      <alignment horizontal="center" vertical="center"/>
    </xf>
    <xf numFmtId="0" fontId="23" fillId="39" borderId="18" xfId="24" applyNumberFormat="1" applyFont="1" applyFill="1" applyBorder="1" applyAlignment="1" applyProtection="1">
      <alignment horizontal="center" vertical="center"/>
    </xf>
    <xf numFmtId="166" fontId="14" fillId="20" borderId="4" xfId="25" applyNumberFormat="1" applyFont="1" applyFill="1" applyBorder="1" applyAlignment="1" applyProtection="1">
      <alignment horizontal="center" vertical="center" wrapText="1"/>
    </xf>
    <xf numFmtId="167" fontId="14" fillId="13" borderId="5" xfId="2" applyFont="1" applyFill="1" applyBorder="1" applyAlignment="1" applyProtection="1">
      <alignment horizontal="center" vertical="center" wrapText="1"/>
    </xf>
    <xf numFmtId="167" fontId="14" fillId="13" borderId="30" xfId="2" applyFont="1" applyFill="1" applyBorder="1" applyAlignment="1" applyProtection="1">
      <alignment horizontal="center" vertical="center" wrapText="1"/>
    </xf>
    <xf numFmtId="167" fontId="14" fillId="13" borderId="6" xfId="2" applyFont="1" applyFill="1" applyBorder="1" applyAlignment="1" applyProtection="1">
      <alignment horizontal="center" vertical="center" wrapText="1"/>
    </xf>
    <xf numFmtId="169" fontId="14" fillId="9" borderId="5" xfId="25" applyNumberFormat="1" applyFont="1" applyFill="1" applyBorder="1" applyAlignment="1" applyProtection="1">
      <alignment horizontal="center" vertical="center"/>
    </xf>
    <xf numFmtId="169" fontId="14" fillId="9" borderId="30" xfId="25" applyNumberFormat="1" applyFont="1" applyFill="1" applyBorder="1" applyAlignment="1" applyProtection="1">
      <alignment horizontal="center" vertical="center"/>
    </xf>
    <xf numFmtId="169" fontId="14" fillId="9" borderId="6" xfId="25" applyNumberFormat="1" applyFont="1" applyFill="1" applyBorder="1" applyAlignment="1" applyProtection="1">
      <alignment horizontal="center" vertical="center"/>
    </xf>
    <xf numFmtId="0" fontId="15" fillId="0" borderId="4" xfId="0" applyFont="1" applyBorder="1" applyAlignment="1">
      <alignment horizontal="left" vertical="center" wrapText="1"/>
    </xf>
    <xf numFmtId="0" fontId="11" fillId="0" borderId="25" xfId="16" applyFont="1" applyBorder="1" applyAlignment="1">
      <alignment horizontal="left" vertical="center" wrapText="1"/>
    </xf>
    <xf numFmtId="0" fontId="11" fillId="0" borderId="26" xfId="16" applyFont="1" applyBorder="1" applyAlignment="1">
      <alignment horizontal="left" vertical="center" wrapText="1"/>
    </xf>
    <xf numFmtId="0" fontId="11" fillId="0" borderId="3" xfId="16" applyFont="1" applyBorder="1" applyAlignment="1">
      <alignment horizontal="left" vertical="center" wrapText="1"/>
    </xf>
    <xf numFmtId="0" fontId="15" fillId="0" borderId="4" xfId="24" applyNumberFormat="1" applyFont="1" applyBorder="1" applyAlignment="1" applyProtection="1">
      <alignment horizontal="left" vertical="center" wrapText="1"/>
    </xf>
    <xf numFmtId="0" fontId="19" fillId="25" borderId="25" xfId="24" applyNumberFormat="1" applyFont="1" applyFill="1" applyBorder="1" applyAlignment="1" applyProtection="1">
      <alignment horizontal="center" vertical="center"/>
    </xf>
    <xf numFmtId="0" fontId="19" fillId="25" borderId="26" xfId="24" applyNumberFormat="1" applyFont="1" applyFill="1" applyBorder="1" applyAlignment="1" applyProtection="1">
      <alignment horizontal="center" vertical="center"/>
    </xf>
    <xf numFmtId="0" fontId="19" fillId="25" borderId="3" xfId="24" applyNumberFormat="1" applyFont="1" applyFill="1" applyBorder="1" applyAlignment="1" applyProtection="1">
      <alignment horizontal="center" vertical="center"/>
    </xf>
    <xf numFmtId="0" fontId="23" fillId="18" borderId="25" xfId="24" applyNumberFormat="1" applyFont="1" applyFill="1" applyBorder="1" applyAlignment="1" applyProtection="1">
      <alignment horizontal="center" vertical="center"/>
    </xf>
    <xf numFmtId="0" fontId="23" fillId="18" borderId="26" xfId="24" applyNumberFormat="1" applyFont="1" applyFill="1" applyBorder="1" applyAlignment="1" applyProtection="1">
      <alignment horizontal="center" vertical="center"/>
    </xf>
    <xf numFmtId="0" fontId="23" fillId="18" borderId="3" xfId="24" applyNumberFormat="1" applyFont="1" applyFill="1" applyBorder="1" applyAlignment="1" applyProtection="1">
      <alignment horizontal="center" vertical="center"/>
    </xf>
    <xf numFmtId="0" fontId="11" fillId="0" borderId="27" xfId="16" applyFont="1" applyBorder="1" applyAlignment="1">
      <alignment horizontal="left" vertical="center" wrapText="1"/>
    </xf>
    <xf numFmtId="0" fontId="11" fillId="0" borderId="28" xfId="16" applyFont="1" applyBorder="1" applyAlignment="1">
      <alignment horizontal="left" vertical="center" wrapText="1"/>
    </xf>
    <xf numFmtId="0" fontId="11" fillId="0" borderId="29" xfId="16" applyFont="1" applyBorder="1" applyAlignment="1">
      <alignment horizontal="left" vertical="center" wrapText="1"/>
    </xf>
    <xf numFmtId="0" fontId="14" fillId="0" borderId="6" xfId="0" applyFont="1" applyBorder="1" applyAlignment="1">
      <alignment horizontal="left" vertical="center" wrapText="1"/>
    </xf>
    <xf numFmtId="0" fontId="15" fillId="0" borderId="4" xfId="24" applyNumberFormat="1" applyFont="1" applyBorder="1" applyAlignment="1" applyProtection="1">
      <alignment horizontal="left" vertical="center"/>
    </xf>
    <xf numFmtId="0" fontId="19" fillId="42" borderId="25" xfId="24" applyNumberFormat="1" applyFont="1" applyFill="1" applyBorder="1" applyAlignment="1" applyProtection="1">
      <alignment horizontal="center" vertical="center"/>
    </xf>
    <xf numFmtId="0" fontId="19" fillId="42" borderId="26" xfId="24" applyNumberFormat="1" applyFont="1" applyFill="1" applyBorder="1" applyAlignment="1" applyProtection="1">
      <alignment horizontal="center" vertical="center"/>
    </xf>
    <xf numFmtId="0" fontId="19" fillId="42" borderId="3" xfId="24" applyNumberFormat="1" applyFont="1" applyFill="1" applyBorder="1" applyAlignment="1" applyProtection="1">
      <alignment horizontal="center" vertical="center"/>
    </xf>
    <xf numFmtId="0" fontId="23" fillId="16" borderId="25" xfId="24" applyNumberFormat="1" applyFont="1" applyFill="1" applyBorder="1" applyAlignment="1" applyProtection="1">
      <alignment horizontal="center" vertical="center"/>
    </xf>
    <xf numFmtId="0" fontId="23" fillId="16" borderId="26" xfId="24" applyNumberFormat="1" applyFont="1" applyFill="1" applyBorder="1" applyAlignment="1" applyProtection="1">
      <alignment horizontal="center" vertical="center"/>
    </xf>
    <xf numFmtId="0" fontId="23" fillId="16" borderId="3" xfId="24" applyNumberFormat="1" applyFont="1" applyFill="1" applyBorder="1" applyAlignment="1" applyProtection="1">
      <alignment horizontal="center" vertical="center"/>
    </xf>
    <xf numFmtId="166" fontId="17" fillId="0" borderId="24" xfId="25" applyNumberFormat="1" applyFont="1" applyBorder="1" applyAlignment="1" applyProtection="1">
      <alignment horizontal="center" vertical="center" wrapText="1"/>
    </xf>
    <xf numFmtId="166" fontId="17" fillId="0" borderId="15" xfId="25" applyNumberFormat="1" applyFont="1" applyBorder="1" applyAlignment="1" applyProtection="1">
      <alignment horizontal="center" vertical="center" wrapText="1"/>
    </xf>
    <xf numFmtId="166" fontId="17" fillId="0" borderId="16" xfId="25" applyNumberFormat="1" applyFont="1" applyBorder="1" applyAlignment="1" applyProtection="1">
      <alignment horizontal="center" vertical="center" wrapText="1"/>
    </xf>
    <xf numFmtId="0" fontId="23" fillId="43" borderId="25" xfId="24" applyNumberFormat="1" applyFont="1" applyFill="1" applyBorder="1" applyAlignment="1" applyProtection="1">
      <alignment horizontal="center" vertical="center"/>
    </xf>
    <xf numFmtId="0" fontId="23" fillId="43" borderId="26" xfId="24" applyNumberFormat="1" applyFont="1" applyFill="1" applyBorder="1" applyAlignment="1" applyProtection="1">
      <alignment horizontal="center" vertical="center"/>
    </xf>
    <xf numFmtId="0" fontId="23" fillId="43" borderId="3" xfId="24" applyNumberFormat="1" applyFont="1" applyFill="1" applyBorder="1" applyAlignment="1" applyProtection="1">
      <alignment horizontal="center" vertical="center"/>
    </xf>
    <xf numFmtId="166" fontId="17" fillId="0" borderId="23" xfId="25" applyNumberFormat="1" applyFont="1" applyBorder="1" applyAlignment="1" applyProtection="1">
      <alignment horizontal="center" vertical="center" wrapText="1"/>
    </xf>
    <xf numFmtId="0" fontId="13" fillId="9" borderId="0" xfId="24" applyNumberFormat="1" applyFont="1" applyFill="1" applyBorder="1" applyAlignment="1" applyProtection="1">
      <alignment horizontal="center"/>
    </xf>
    <xf numFmtId="0" fontId="13" fillId="0" borderId="0" xfId="0" applyFont="1" applyBorder="1" applyAlignment="1">
      <alignment horizontal="left" vertical="center" wrapText="1"/>
    </xf>
    <xf numFmtId="0" fontId="11" fillId="0" borderId="0" xfId="0" applyFont="1" applyBorder="1" applyAlignment="1">
      <alignment horizontal="left" vertical="center" wrapText="1"/>
    </xf>
    <xf numFmtId="167" fontId="14" fillId="9" borderId="0" xfId="2" applyFont="1" applyFill="1" applyBorder="1" applyAlignment="1" applyProtection="1">
      <alignment horizontal="center" vertical="center" wrapText="1"/>
    </xf>
    <xf numFmtId="170" fontId="15" fillId="9" borderId="0" xfId="24" applyNumberFormat="1" applyFont="1" applyFill="1" applyBorder="1" applyAlignment="1" applyProtection="1">
      <alignment horizontal="center" vertical="center"/>
    </xf>
    <xf numFmtId="0" fontId="14" fillId="9" borderId="0" xfId="0" applyFont="1" applyFill="1" applyAlignment="1">
      <alignment horizontal="center" vertical="center"/>
    </xf>
    <xf numFmtId="0" fontId="11" fillId="0" borderId="0" xfId="16" applyFont="1" applyBorder="1" applyAlignment="1">
      <alignment horizontal="left" vertical="center" wrapText="1"/>
    </xf>
    <xf numFmtId="0" fontId="14" fillId="9" borderId="0" xfId="0" applyFont="1" applyFill="1" applyBorder="1" applyAlignment="1">
      <alignment horizontal="center" vertical="center"/>
    </xf>
    <xf numFmtId="0" fontId="23" fillId="0" borderId="0" xfId="0" applyFont="1" applyBorder="1" applyAlignment="1">
      <alignment horizontal="left" vertical="center" wrapText="1"/>
    </xf>
    <xf numFmtId="167" fontId="14" fillId="9" borderId="0" xfId="2" applyFont="1" applyFill="1" applyBorder="1" applyAlignment="1" applyProtection="1">
      <alignment horizontal="left" vertical="center" wrapText="1"/>
    </xf>
    <xf numFmtId="170" fontId="15" fillId="9" borderId="0" xfId="24" applyNumberFormat="1" applyFont="1" applyFill="1" applyBorder="1" applyAlignment="1" applyProtection="1">
      <alignment horizontal="left" vertical="center"/>
    </xf>
    <xf numFmtId="0" fontId="26" fillId="0" borderId="4" xfId="0" applyFont="1" applyBorder="1" applyAlignment="1">
      <alignment horizontal="left" vertical="center"/>
    </xf>
    <xf numFmtId="0" fontId="15" fillId="9" borderId="0" xfId="0" applyFont="1" applyFill="1" applyBorder="1" applyAlignment="1">
      <alignment horizontal="center" vertical="center" wrapText="1"/>
    </xf>
    <xf numFmtId="166" fontId="17" fillId="0" borderId="0" xfId="25" applyNumberFormat="1" applyFont="1" applyBorder="1" applyAlignment="1" applyProtection="1">
      <alignment horizontal="center" vertical="center" wrapText="1"/>
    </xf>
    <xf numFmtId="0" fontId="11" fillId="0" borderId="0" xfId="16" applyFont="1" applyBorder="1" applyAlignment="1">
      <alignment horizontal="center" vertical="center" wrapText="1"/>
    </xf>
    <xf numFmtId="0" fontId="29" fillId="11" borderId="8" xfId="0" applyFont="1" applyFill="1" applyBorder="1" applyAlignment="1">
      <alignment horizontal="center"/>
    </xf>
    <xf numFmtId="0" fontId="40" fillId="22" borderId="0" xfId="0" applyFont="1" applyFill="1" applyAlignment="1">
      <alignment horizontal="left" vertical="top" wrapText="1"/>
    </xf>
    <xf numFmtId="167" fontId="11" fillId="21" borderId="0" xfId="2" applyFont="1" applyFill="1" applyBorder="1" applyAlignment="1" applyProtection="1">
      <alignment horizontal="center"/>
    </xf>
    <xf numFmtId="0" fontId="28" fillId="0" borderId="0" xfId="0" applyFont="1" applyBorder="1" applyAlignment="1">
      <alignment horizontal="center" vertical="center"/>
    </xf>
    <xf numFmtId="0" fontId="0" fillId="0" borderId="0" xfId="0" applyBorder="1" applyAlignment="1">
      <alignment horizontal="center"/>
    </xf>
    <xf numFmtId="0" fontId="17" fillId="9" borderId="0" xfId="24" applyNumberFormat="1" applyFont="1" applyFill="1" applyBorder="1" applyAlignment="1" applyProtection="1">
      <alignment horizontal="center" vertical="center"/>
    </xf>
    <xf numFmtId="0" fontId="17" fillId="9" borderId="18" xfId="24" applyNumberFormat="1" applyFont="1" applyFill="1" applyBorder="1" applyAlignment="1" applyProtection="1">
      <alignment horizontal="center" vertical="center" wrapText="1"/>
    </xf>
    <xf numFmtId="0" fontId="57" fillId="9" borderId="18" xfId="24" applyNumberFormat="1" applyFont="1" applyFill="1" applyBorder="1" applyAlignment="1" applyProtection="1">
      <alignment horizontal="center" vertical="center" wrapText="1"/>
    </xf>
    <xf numFmtId="44" fontId="57" fillId="9" borderId="18" xfId="24" applyNumberFormat="1" applyFont="1" applyFill="1" applyBorder="1" applyAlignment="1" applyProtection="1">
      <alignment horizontal="center" vertical="center" wrapText="1"/>
    </xf>
    <xf numFmtId="9" fontId="58" fillId="0" borderId="0" xfId="3" applyFont="1" applyBorder="1" applyAlignment="1" applyProtection="1">
      <alignment horizontal="center" vertical="center"/>
    </xf>
    <xf numFmtId="44" fontId="21" fillId="9" borderId="18" xfId="24" applyNumberFormat="1" applyFont="1" applyFill="1" applyBorder="1" applyAlignment="1" applyProtection="1">
      <alignment horizontal="center" vertical="center"/>
    </xf>
    <xf numFmtId="9" fontId="58" fillId="0" borderId="18" xfId="3" applyFont="1" applyBorder="1" applyAlignment="1" applyProtection="1">
      <alignment horizontal="center" vertical="center"/>
    </xf>
    <xf numFmtId="44" fontId="13" fillId="9" borderId="18" xfId="24" applyNumberFormat="1" applyFont="1" applyFill="1" applyBorder="1" applyAlignment="1" applyProtection="1">
      <alignment horizontal="center" vertical="center"/>
    </xf>
    <xf numFmtId="0" fontId="23" fillId="14" borderId="18" xfId="24" applyNumberFormat="1" applyFont="1" applyFill="1" applyBorder="1" applyAlignment="1" applyProtection="1">
      <alignment vertical="center"/>
    </xf>
    <xf numFmtId="44" fontId="13" fillId="9" borderId="18" xfId="24" applyNumberFormat="1" applyFont="1" applyFill="1" applyBorder="1" applyAlignment="1" applyProtection="1">
      <alignment horizontal="center" vertical="center"/>
    </xf>
    <xf numFmtId="9" fontId="58" fillId="0" borderId="18" xfId="3" applyFont="1" applyBorder="1" applyAlignment="1" applyProtection="1">
      <alignment horizontal="center" vertical="center"/>
    </xf>
    <xf numFmtId="0" fontId="17" fillId="9" borderId="19" xfId="24" applyNumberFormat="1" applyFont="1" applyFill="1" applyBorder="1" applyAlignment="1" applyProtection="1">
      <alignment vertical="center" wrapText="1"/>
    </xf>
    <xf numFmtId="0" fontId="17" fillId="9" borderId="19" xfId="24" applyNumberFormat="1" applyFont="1" applyFill="1" applyBorder="1" applyAlignment="1" applyProtection="1">
      <alignment horizontal="center" vertical="center" wrapText="1"/>
    </xf>
    <xf numFmtId="0" fontId="19" fillId="34" borderId="19" xfId="24" applyNumberFormat="1" applyFont="1" applyFill="1" applyBorder="1" applyAlignment="1" applyProtection="1">
      <alignment vertical="center"/>
    </xf>
    <xf numFmtId="9" fontId="32" fillId="0" borderId="19" xfId="3" applyBorder="1" applyAlignment="1" applyProtection="1">
      <alignment horizontal="center" vertical="center"/>
    </xf>
    <xf numFmtId="9" fontId="23" fillId="14" borderId="19" xfId="24" applyNumberFormat="1" applyFont="1" applyFill="1" applyBorder="1" applyAlignment="1" applyProtection="1">
      <alignment vertical="center"/>
    </xf>
    <xf numFmtId="0" fontId="19" fillId="35" borderId="19" xfId="24" applyNumberFormat="1" applyFont="1" applyFill="1" applyBorder="1" applyAlignment="1" applyProtection="1">
      <alignment vertical="center"/>
    </xf>
    <xf numFmtId="0" fontId="19" fillId="37" borderId="19" xfId="24" applyNumberFormat="1" applyFont="1" applyFill="1" applyBorder="1" applyAlignment="1" applyProtection="1">
      <alignment vertical="center"/>
    </xf>
    <xf numFmtId="167" fontId="14" fillId="39" borderId="19" xfId="2" applyFont="1" applyFill="1" applyBorder="1" applyAlignment="1" applyProtection="1">
      <alignment horizontal="center" vertical="center"/>
    </xf>
    <xf numFmtId="9" fontId="32" fillId="0" borderId="19" xfId="3" applyBorder="1" applyAlignment="1" applyProtection="1">
      <alignment horizontal="center" vertical="center"/>
    </xf>
    <xf numFmtId="0" fontId="20" fillId="25" borderId="19" xfId="24" applyNumberFormat="1" applyFont="1" applyFill="1" applyBorder="1" applyAlignment="1" applyProtection="1">
      <alignment horizontal="center" vertical="center" wrapText="1"/>
    </xf>
    <xf numFmtId="9" fontId="32" fillId="0" borderId="19" xfId="3" applyBorder="1" applyProtection="1"/>
    <xf numFmtId="167" fontId="14" fillId="43" borderId="19" xfId="2" applyFont="1" applyFill="1" applyBorder="1" applyAlignment="1" applyProtection="1">
      <alignment horizontal="center" vertical="center"/>
    </xf>
    <xf numFmtId="0" fontId="20" fillId="42" borderId="19" xfId="24" applyNumberFormat="1" applyFont="1" applyFill="1" applyBorder="1" applyAlignment="1" applyProtection="1">
      <alignment horizontal="center" vertical="center" wrapText="1"/>
    </xf>
    <xf numFmtId="167" fontId="14" fillId="16" borderId="19" xfId="2" applyFont="1" applyFill="1" applyBorder="1" applyAlignment="1" applyProtection="1">
      <alignment horizontal="center" vertical="center"/>
    </xf>
    <xf numFmtId="167" fontId="14" fillId="18" borderId="19" xfId="2" applyFont="1" applyFill="1" applyBorder="1" applyAlignment="1" applyProtection="1">
      <alignment horizontal="center" vertical="center"/>
    </xf>
    <xf numFmtId="0" fontId="23" fillId="54" borderId="18" xfId="24" applyNumberFormat="1" applyFont="1" applyFill="1" applyBorder="1" applyAlignment="1" applyProtection="1">
      <alignment horizontal="center" vertical="center"/>
    </xf>
    <xf numFmtId="44" fontId="18" fillId="9" borderId="18" xfId="24" applyNumberFormat="1" applyFont="1" applyFill="1" applyBorder="1" applyAlignment="1" applyProtection="1">
      <alignment horizontal="center" vertical="center"/>
    </xf>
    <xf numFmtId="44" fontId="11" fillId="9" borderId="18" xfId="24" applyNumberFormat="1" applyFont="1" applyFill="1" applyBorder="1" applyAlignment="1" applyProtection="1">
      <alignment horizontal="center" vertical="center"/>
    </xf>
    <xf numFmtId="167" fontId="18" fillId="0" borderId="18" xfId="2" applyFont="1" applyBorder="1" applyAlignment="1" applyProtection="1">
      <alignment horizontal="center" vertical="center"/>
    </xf>
    <xf numFmtId="44" fontId="18" fillId="9" borderId="18" xfId="24" applyNumberFormat="1" applyFont="1" applyFill="1" applyBorder="1" applyAlignment="1" applyProtection="1">
      <alignment horizontal="center" vertical="center"/>
    </xf>
    <xf numFmtId="167" fontId="14" fillId="19" borderId="18" xfId="2" applyFont="1" applyFill="1" applyBorder="1" applyAlignment="1" applyProtection="1">
      <alignment horizontal="center" vertical="center"/>
    </xf>
  </cellXfs>
  <cellStyles count="27">
    <cellStyle name="Accent 1 5" xfId="4"/>
    <cellStyle name="Accent 2 6" xfId="5"/>
    <cellStyle name="Accent 3 7" xfId="6"/>
    <cellStyle name="Accent 4" xfId="7"/>
    <cellStyle name="Bad 8" xfId="8"/>
    <cellStyle name="Error 9" xfId="9"/>
    <cellStyle name="Excel Built-in Explanatory Text" xfId="25"/>
    <cellStyle name="Excel Built-in Explanatory Text 10" xfId="24"/>
    <cellStyle name="Footnote 11" xfId="10"/>
    <cellStyle name="Good 12" xfId="11"/>
    <cellStyle name="Heading 1 13" xfId="12"/>
    <cellStyle name="Heading 2 14" xfId="13"/>
    <cellStyle name="Moeda" xfId="2" builtinId="4"/>
    <cellStyle name="Neutral 15" xfId="14"/>
    <cellStyle name="Normal" xfId="0" builtinId="0"/>
    <cellStyle name="Normal 2" xfId="15"/>
    <cellStyle name="Normal 2 2" xfId="16"/>
    <cellStyle name="Normal 3" xfId="17"/>
    <cellStyle name="Normal_PLANILHA FEAS 2012 FINAL" xfId="26"/>
    <cellStyle name="Note 16" xfId="18"/>
    <cellStyle name="Porcentagem" xfId="3" builtinId="5"/>
    <cellStyle name="Separador de milhares" xfId="1" builtinId="3"/>
    <cellStyle name="Status 17" xfId="19"/>
    <cellStyle name="Text 18" xfId="20"/>
    <cellStyle name="Vírgula 2" xfId="21"/>
    <cellStyle name="Vírgula 3" xfId="22"/>
    <cellStyle name="Warning 19" xfId="23"/>
  </cellStyles>
  <dxfs count="0"/>
  <tableStyles count="0" defaultTableStyle="TableStyleMedium9" defaultPivotStyle="PivotStyleLight16"/>
  <colors>
    <indexedColors>
      <rgbColor rgb="FF000000"/>
      <rgbColor rgb="FFFFFFFF"/>
      <rgbColor rgb="FFFF0000"/>
      <rgbColor rgb="FF00FF00"/>
      <rgbColor rgb="FF0000FF"/>
      <rgbColor rgb="FFFFFF00"/>
      <rgbColor rgb="FFF610EB"/>
      <rgbColor rgb="FF00FFFF"/>
      <rgbColor rgb="FF7E080B"/>
      <rgbColor rgb="FF006600"/>
      <rgbColor rgb="FF000080"/>
      <rgbColor rgb="FF996600"/>
      <rgbColor rgb="FF800080"/>
      <rgbColor rgb="FF00B050"/>
      <rgbColor rgb="FFCCC1DA"/>
      <rgbColor rgb="FF808080"/>
      <rgbColor rgb="FFDDDDDD"/>
      <rgbColor rgb="FF953735"/>
      <rgbColor rgb="FFFFFFCC"/>
      <rgbColor rgb="FFDCE6F2"/>
      <rgbColor rgb="FF660066"/>
      <rgbColor rgb="FFFF8080"/>
      <rgbColor rgb="FF0066CC"/>
      <rgbColor rgb="FFC6D9F1"/>
      <rgbColor rgb="FF000080"/>
      <rgbColor rgb="FFFF00FF"/>
      <rgbColor rgb="FFFFFF00"/>
      <rgbColor rgb="FF00FFFF"/>
      <rgbColor rgb="FF800080"/>
      <rgbColor rgb="FFCC0000"/>
      <rgbColor rgb="FF008080"/>
      <rgbColor rgb="FF0000FF"/>
      <rgbColor rgb="FF00B0F0"/>
      <rgbColor rgb="FFEEECE1"/>
      <rgbColor rgb="FFCCFFCC"/>
      <rgbColor rgb="FFFFDF79"/>
      <rgbColor rgb="FF8EB4E3"/>
      <rgbColor rgb="FFDDD9C3"/>
      <rgbColor rgb="FFD9D9D9"/>
      <rgbColor rgb="FFFFCCCC"/>
      <rgbColor rgb="FF558ED5"/>
      <rgbColor rgb="FF33CCCC"/>
      <rgbColor rgb="FFC3D69B"/>
      <rgbColor rgb="FFFFC000"/>
      <rgbColor rgb="FFF79646"/>
      <rgbColor rgb="FFE46C0A"/>
      <rgbColor rgb="FF7F7F7F"/>
      <rgbColor rgb="FFA6A6A6"/>
      <rgbColor rgb="FF003366"/>
      <rgbColor rgb="FF3A9DB8"/>
      <rgbColor rgb="FF003300"/>
      <rgbColor rgb="FF333300"/>
      <rgbColor rgb="FF993300"/>
      <rgbColor rgb="FF7030A0"/>
      <rgbColor rgb="FF333399"/>
      <rgbColor rgb="FF333333"/>
      <rgbColor rgb="00003366"/>
      <rgbColor rgb="00339966"/>
      <rgbColor rgb="00003300"/>
      <rgbColor rgb="00333300"/>
      <rgbColor rgb="00993300"/>
      <rgbColor rgb="00993366"/>
      <rgbColor rgb="00333399"/>
      <rgbColor rgb="00333333"/>
    </indexedColors>
    <mruColors>
      <color rgb="FFE80A99"/>
      <color rgb="FFD022AF"/>
      <color rgb="FFD058B9"/>
      <color rgb="FFE7ABDC"/>
      <color rgb="FFFB97F6"/>
      <color rgb="FFFFFF99"/>
      <color rgb="FFEF9BDF"/>
      <color rgb="FFE5E0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14</xdr:col>
      <xdr:colOff>0</xdr:colOff>
      <xdr:row>103</xdr:row>
      <xdr:rowOff>0</xdr:rowOff>
    </xdr:from>
    <xdr:to>
      <xdr:col>14</xdr:col>
      <xdr:colOff>110160</xdr:colOff>
      <xdr:row>104</xdr:row>
      <xdr:rowOff>22320</xdr:rowOff>
    </xdr:to>
    <xdr:sp macro="" textlink="">
      <xdr:nvSpPr>
        <xdr:cNvPr id="2" name="CustomShape 1">
          <a:extLst>
            <a:ext uri="{FF2B5EF4-FFF2-40B4-BE49-F238E27FC236}">
              <a16:creationId xmlns:a16="http://schemas.microsoft.com/office/drawing/2014/main" xmlns="" id="{00000000-0008-0000-0100-000002000000}"/>
            </a:ext>
          </a:extLst>
        </xdr:cNvPr>
        <xdr:cNvSpPr/>
      </xdr:nvSpPr>
      <xdr:spPr>
        <a:xfrm>
          <a:off x="7720200" y="39865680"/>
          <a:ext cx="110160" cy="2127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14</xdr:col>
      <xdr:colOff>0</xdr:colOff>
      <xdr:row>103</xdr:row>
      <xdr:rowOff>0</xdr:rowOff>
    </xdr:from>
    <xdr:to>
      <xdr:col>14</xdr:col>
      <xdr:colOff>111240</xdr:colOff>
      <xdr:row>104</xdr:row>
      <xdr:rowOff>22320</xdr:rowOff>
    </xdr:to>
    <xdr:sp macro="" textlink="">
      <xdr:nvSpPr>
        <xdr:cNvPr id="3" name="CustomShape 1">
          <a:extLst>
            <a:ext uri="{FF2B5EF4-FFF2-40B4-BE49-F238E27FC236}">
              <a16:creationId xmlns:a16="http://schemas.microsoft.com/office/drawing/2014/main" xmlns="" id="{00000000-0008-0000-0100-000003000000}"/>
            </a:ext>
          </a:extLst>
        </xdr:cNvPr>
        <xdr:cNvSpPr/>
      </xdr:nvSpPr>
      <xdr:spPr>
        <a:xfrm>
          <a:off x="7720200" y="39865680"/>
          <a:ext cx="111240" cy="2127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14</xdr:col>
      <xdr:colOff>0</xdr:colOff>
      <xdr:row>103</xdr:row>
      <xdr:rowOff>0</xdr:rowOff>
    </xdr:from>
    <xdr:to>
      <xdr:col>14</xdr:col>
      <xdr:colOff>91440</xdr:colOff>
      <xdr:row>104</xdr:row>
      <xdr:rowOff>22320</xdr:rowOff>
    </xdr:to>
    <xdr:sp macro="" textlink="">
      <xdr:nvSpPr>
        <xdr:cNvPr id="4" name="CustomShape 1">
          <a:extLst>
            <a:ext uri="{FF2B5EF4-FFF2-40B4-BE49-F238E27FC236}">
              <a16:creationId xmlns:a16="http://schemas.microsoft.com/office/drawing/2014/main" xmlns="" id="{00000000-0008-0000-0100-000004000000}"/>
            </a:ext>
          </a:extLst>
        </xdr:cNvPr>
        <xdr:cNvSpPr/>
      </xdr:nvSpPr>
      <xdr:spPr>
        <a:xfrm>
          <a:off x="7720200" y="39865680"/>
          <a:ext cx="91440" cy="2127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485775</xdr:colOff>
      <xdr:row>48</xdr:row>
      <xdr:rowOff>276225</xdr:rowOff>
    </xdr:from>
    <xdr:to>
      <xdr:col>31</xdr:col>
      <xdr:colOff>485775</xdr:colOff>
      <xdr:row>65</xdr:row>
      <xdr:rowOff>142875</xdr:rowOff>
    </xdr:to>
    <xdr:pic>
      <xdr:nvPicPr>
        <xdr:cNvPr id="1026" name="Picture 2">
          <a:extLst>
            <a:ext uri="{FF2B5EF4-FFF2-40B4-BE49-F238E27FC236}">
              <a16:creationId xmlns:a16="http://schemas.microsoft.com/office/drawing/2014/main" xmlns="" id="{00000000-0008-0000-0300-000002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754600" y="9420225"/>
          <a:ext cx="9715500" cy="3400425"/>
        </a:xfrm>
        <a:prstGeom prst="rect">
          <a:avLst/>
        </a:prstGeom>
        <a:noFill/>
        <a:ln w="1">
          <a:noFill/>
          <a:miter lim="800000"/>
          <a:headEnd/>
          <a:tailEnd type="none" w="med" len="med"/>
        </a:ln>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304800</xdr:colOff>
      <xdr:row>42</xdr:row>
      <xdr:rowOff>66675</xdr:rowOff>
    </xdr:to>
    <xdr:pic>
      <xdr:nvPicPr>
        <xdr:cNvPr id="3074" name="Picture 2">
          <a:extLst>
            <a:ext uri="{FF2B5EF4-FFF2-40B4-BE49-F238E27FC236}">
              <a16:creationId xmlns:a16="http://schemas.microsoft.com/office/drawing/2014/main" xmlns="" id="{00000000-0008-0000-0400-0000020C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7734300" cy="8067675"/>
        </a:xfrm>
        <a:prstGeom prst="rect">
          <a:avLst/>
        </a:prstGeom>
        <a:noFill/>
        <a:ln w="1">
          <a:noFill/>
          <a:miter lim="800000"/>
          <a:headEnd/>
          <a:tailEnd type="none" w="med" len="med"/>
        </a:ln>
        <a:effectLst/>
      </xdr:spPr>
    </xdr:pic>
    <xdr:clientData/>
  </xdr:twoCellAnchor>
  <xdr:twoCellAnchor editAs="oneCell">
    <xdr:from>
      <xdr:col>0</xdr:col>
      <xdr:colOff>0</xdr:colOff>
      <xdr:row>43</xdr:row>
      <xdr:rowOff>0</xdr:rowOff>
    </xdr:from>
    <xdr:to>
      <xdr:col>13</xdr:col>
      <xdr:colOff>419100</xdr:colOff>
      <xdr:row>82</xdr:row>
      <xdr:rowOff>142875</xdr:rowOff>
    </xdr:to>
    <xdr:pic>
      <xdr:nvPicPr>
        <xdr:cNvPr id="3075" name="Picture 3">
          <a:extLst>
            <a:ext uri="{FF2B5EF4-FFF2-40B4-BE49-F238E27FC236}">
              <a16:creationId xmlns:a16="http://schemas.microsoft.com/office/drawing/2014/main" xmlns="" id="{00000000-0008-0000-0400-0000030C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8191500"/>
          <a:ext cx="7848600" cy="7572375"/>
        </a:xfrm>
        <a:prstGeom prst="rect">
          <a:avLst/>
        </a:prstGeom>
        <a:noFill/>
        <a:ln w="1">
          <a:noFill/>
          <a:miter lim="800000"/>
          <a:headEnd/>
          <a:tailEnd type="none" w="med" len="med"/>
        </a:ln>
        <a:effectLst/>
      </xdr:spPr>
    </xdr:pic>
    <xdr:clientData/>
  </xdr:twoCellAnchor>
  <xdr:twoCellAnchor editAs="oneCell">
    <xdr:from>
      <xdr:col>17</xdr:col>
      <xdr:colOff>0</xdr:colOff>
      <xdr:row>0</xdr:row>
      <xdr:rowOff>0</xdr:rowOff>
    </xdr:from>
    <xdr:to>
      <xdr:col>31</xdr:col>
      <xdr:colOff>114300</xdr:colOff>
      <xdr:row>43</xdr:row>
      <xdr:rowOff>9525</xdr:rowOff>
    </xdr:to>
    <xdr:pic>
      <xdr:nvPicPr>
        <xdr:cNvPr id="3076" name="Picture 4">
          <a:extLst>
            <a:ext uri="{FF2B5EF4-FFF2-40B4-BE49-F238E27FC236}">
              <a16:creationId xmlns:a16="http://schemas.microsoft.com/office/drawing/2014/main" xmlns="" id="{00000000-0008-0000-0400-0000040C0000}"/>
            </a:ext>
          </a:extLst>
        </xdr:cNvPr>
        <xdr:cNvPicPr>
          <a:picLocks noChangeAspect="1" noChangeArrowheads="1"/>
        </xdr:cNvPicPr>
      </xdr:nvPicPr>
      <xdr:blipFill>
        <a:blip xmlns:r="http://schemas.openxmlformats.org/officeDocument/2006/relationships" r:embed="rId3"/>
        <a:srcRect/>
        <a:stretch>
          <a:fillRect/>
        </a:stretch>
      </xdr:blipFill>
      <xdr:spPr bwMode="auto">
        <a:xfrm>
          <a:off x="9715500" y="0"/>
          <a:ext cx="8115300" cy="8096250"/>
        </a:xfrm>
        <a:prstGeom prst="rect">
          <a:avLst/>
        </a:prstGeom>
        <a:noFill/>
        <a:ln w="1">
          <a:noFill/>
          <a:miter lim="800000"/>
          <a:headEnd/>
          <a:tailEnd type="none" w="med" len="med"/>
        </a:ln>
        <a:effectLst/>
      </xdr:spPr>
    </xdr:pic>
    <xdr:clientData/>
  </xdr:twoCellAnchor>
  <xdr:twoCellAnchor editAs="oneCell">
    <xdr:from>
      <xdr:col>17</xdr:col>
      <xdr:colOff>0</xdr:colOff>
      <xdr:row>44</xdr:row>
      <xdr:rowOff>0</xdr:rowOff>
    </xdr:from>
    <xdr:to>
      <xdr:col>31</xdr:col>
      <xdr:colOff>276225</xdr:colOff>
      <xdr:row>86</xdr:row>
      <xdr:rowOff>123825</xdr:rowOff>
    </xdr:to>
    <xdr:pic>
      <xdr:nvPicPr>
        <xdr:cNvPr id="3077" name="Picture 5">
          <a:extLst>
            <a:ext uri="{FF2B5EF4-FFF2-40B4-BE49-F238E27FC236}">
              <a16:creationId xmlns:a16="http://schemas.microsoft.com/office/drawing/2014/main" xmlns="" id="{00000000-0008-0000-0400-0000050C0000}"/>
            </a:ext>
          </a:extLst>
        </xdr:cNvPr>
        <xdr:cNvPicPr>
          <a:picLocks noChangeAspect="1" noChangeArrowheads="1"/>
        </xdr:cNvPicPr>
      </xdr:nvPicPr>
      <xdr:blipFill>
        <a:blip xmlns:r="http://schemas.openxmlformats.org/officeDocument/2006/relationships" r:embed="rId4"/>
        <a:srcRect/>
        <a:stretch>
          <a:fillRect/>
        </a:stretch>
      </xdr:blipFill>
      <xdr:spPr bwMode="auto">
        <a:xfrm>
          <a:off x="9715500" y="8277225"/>
          <a:ext cx="8277225" cy="8124825"/>
        </a:xfrm>
        <a:prstGeom prst="rect">
          <a:avLst/>
        </a:prstGeom>
        <a:noFill/>
        <a:ln w="1">
          <a:noFill/>
          <a:miter lim="800000"/>
          <a:headEnd/>
          <a:tailEnd type="none" w="med" len="med"/>
        </a:ln>
        <a:effectLst/>
      </xdr:spPr>
    </xdr:pic>
    <xdr:clientData/>
  </xdr:twoCellAnchor>
  <xdr:twoCellAnchor editAs="oneCell">
    <xdr:from>
      <xdr:col>17</xdr:col>
      <xdr:colOff>0</xdr:colOff>
      <xdr:row>87</xdr:row>
      <xdr:rowOff>0</xdr:rowOff>
    </xdr:from>
    <xdr:to>
      <xdr:col>31</xdr:col>
      <xdr:colOff>323850</xdr:colOff>
      <xdr:row>128</xdr:row>
      <xdr:rowOff>161925</xdr:rowOff>
    </xdr:to>
    <xdr:pic>
      <xdr:nvPicPr>
        <xdr:cNvPr id="3078" name="Picture 6">
          <a:extLst>
            <a:ext uri="{FF2B5EF4-FFF2-40B4-BE49-F238E27FC236}">
              <a16:creationId xmlns:a16="http://schemas.microsoft.com/office/drawing/2014/main" xmlns="" id="{00000000-0008-0000-0400-0000060C0000}"/>
            </a:ext>
          </a:extLst>
        </xdr:cNvPr>
        <xdr:cNvPicPr>
          <a:picLocks noChangeAspect="1" noChangeArrowheads="1"/>
        </xdr:cNvPicPr>
      </xdr:nvPicPr>
      <xdr:blipFill>
        <a:blip xmlns:r="http://schemas.openxmlformats.org/officeDocument/2006/relationships" r:embed="rId5"/>
        <a:srcRect/>
        <a:stretch>
          <a:fillRect/>
        </a:stretch>
      </xdr:blipFill>
      <xdr:spPr bwMode="auto">
        <a:xfrm>
          <a:off x="9715500" y="16468725"/>
          <a:ext cx="8324850" cy="8020050"/>
        </a:xfrm>
        <a:prstGeom prst="rect">
          <a:avLst/>
        </a:prstGeom>
        <a:noFill/>
        <a:ln w="1">
          <a:noFill/>
          <a:miter lim="800000"/>
          <a:headEnd/>
          <a:tailEnd type="none" w="med" len="med"/>
        </a:ln>
        <a:effectLst/>
      </xdr:spPr>
    </xdr:pic>
    <xdr:clientData/>
  </xdr:twoCellAnchor>
  <xdr:twoCellAnchor editAs="oneCell">
    <xdr:from>
      <xdr:col>17</xdr:col>
      <xdr:colOff>0</xdr:colOff>
      <xdr:row>130</xdr:row>
      <xdr:rowOff>0</xdr:rowOff>
    </xdr:from>
    <xdr:to>
      <xdr:col>31</xdr:col>
      <xdr:colOff>228600</xdr:colOff>
      <xdr:row>160</xdr:row>
      <xdr:rowOff>152400</xdr:rowOff>
    </xdr:to>
    <xdr:pic>
      <xdr:nvPicPr>
        <xdr:cNvPr id="3080" name="Picture 8">
          <a:extLst>
            <a:ext uri="{FF2B5EF4-FFF2-40B4-BE49-F238E27FC236}">
              <a16:creationId xmlns:a16="http://schemas.microsoft.com/office/drawing/2014/main" xmlns="" id="{00000000-0008-0000-0400-0000080C0000}"/>
            </a:ext>
          </a:extLst>
        </xdr:cNvPr>
        <xdr:cNvPicPr>
          <a:picLocks noChangeAspect="1" noChangeArrowheads="1"/>
        </xdr:cNvPicPr>
      </xdr:nvPicPr>
      <xdr:blipFill>
        <a:blip xmlns:r="http://schemas.openxmlformats.org/officeDocument/2006/relationships" r:embed="rId6"/>
        <a:srcRect/>
        <a:stretch>
          <a:fillRect/>
        </a:stretch>
      </xdr:blipFill>
      <xdr:spPr bwMode="auto">
        <a:xfrm>
          <a:off x="9715500" y="24707850"/>
          <a:ext cx="8229600" cy="5867400"/>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
  <sheetViews>
    <sheetView workbookViewId="0"/>
  </sheetViews>
  <sheetFormatPr defaultColWidth="8.5703125" defaultRowHeight="15"/>
  <sheetData/>
  <pageMargins left="0.51180555555555496" right="0.51180555555555496" top="0.78749999999999998" bottom="0.78749999999999998" header="0.51180555555555496" footer="0.51180555555555496"/>
  <pageSetup paperSize="9" firstPageNumber="0" orientation="portrait" horizontalDpi="300" verticalDpi="300" r:id="rId1"/>
</worksheet>
</file>

<file path=xl/worksheets/sheet10.xml><?xml version="1.0" encoding="utf-8"?>
<worksheet xmlns="http://schemas.openxmlformats.org/spreadsheetml/2006/main" xmlns:r="http://schemas.openxmlformats.org/officeDocument/2006/relationships">
  <dimension ref="A1:N805"/>
  <sheetViews>
    <sheetView topLeftCell="A749" workbookViewId="0">
      <selection activeCell="C811" sqref="C811"/>
    </sheetView>
  </sheetViews>
  <sheetFormatPr defaultColWidth="8.5703125" defaultRowHeight="15"/>
  <cols>
    <col min="2" max="2" width="10.28515625" customWidth="1"/>
    <col min="3" max="3" width="17.140625" customWidth="1"/>
    <col min="4" max="4" width="12.7109375" customWidth="1"/>
    <col min="5" max="5" width="12" customWidth="1"/>
    <col min="14" max="14" width="11.5703125" customWidth="1"/>
  </cols>
  <sheetData>
    <row r="1" spans="1:8">
      <c r="A1" s="112" t="s">
        <v>232</v>
      </c>
      <c r="B1" s="112" t="s">
        <v>514</v>
      </c>
      <c r="C1" s="117" t="s">
        <v>515</v>
      </c>
      <c r="D1" s="112" t="s">
        <v>516</v>
      </c>
      <c r="E1" s="112" t="s">
        <v>233</v>
      </c>
      <c r="F1" s="112" t="s">
        <v>517</v>
      </c>
    </row>
    <row r="2" spans="1:8">
      <c r="A2" s="107" t="s">
        <v>238</v>
      </c>
      <c r="B2">
        <v>21000001</v>
      </c>
      <c r="C2" s="115">
        <v>772895.45</v>
      </c>
      <c r="D2" s="108">
        <v>44218</v>
      </c>
      <c r="E2" s="107" t="s">
        <v>239</v>
      </c>
      <c r="F2" s="107" t="s">
        <v>518</v>
      </c>
    </row>
    <row r="3" spans="1:8">
      <c r="A3" s="107" t="s">
        <v>238</v>
      </c>
      <c r="B3">
        <v>21000002</v>
      </c>
      <c r="C3" s="115">
        <v>753059.2</v>
      </c>
      <c r="D3" s="108">
        <v>44218</v>
      </c>
      <c r="E3" s="107" t="s">
        <v>239</v>
      </c>
      <c r="F3" s="107" t="s">
        <v>519</v>
      </c>
    </row>
    <row r="4" spans="1:8">
      <c r="A4" s="107" t="s">
        <v>238</v>
      </c>
      <c r="B4">
        <v>21000003</v>
      </c>
      <c r="C4" s="115">
        <v>398323.5</v>
      </c>
      <c r="D4" s="108">
        <v>44221</v>
      </c>
      <c r="E4" s="107" t="s">
        <v>239</v>
      </c>
      <c r="F4" s="107" t="s">
        <v>520</v>
      </c>
    </row>
    <row r="5" spans="1:8">
      <c r="A5" s="107" t="s">
        <v>238</v>
      </c>
      <c r="B5">
        <v>21000004</v>
      </c>
      <c r="C5" s="115">
        <v>850902</v>
      </c>
      <c r="D5" s="108">
        <v>44221</v>
      </c>
      <c r="E5" s="107" t="s">
        <v>239</v>
      </c>
      <c r="F5" s="107" t="s">
        <v>521</v>
      </c>
    </row>
    <row r="6" spans="1:8">
      <c r="A6" s="107" t="s">
        <v>238</v>
      </c>
      <c r="B6">
        <v>21000007</v>
      </c>
      <c r="C6" s="160">
        <v>94400</v>
      </c>
      <c r="D6" s="108">
        <v>44239</v>
      </c>
      <c r="E6" s="107" t="s">
        <v>239</v>
      </c>
      <c r="F6" s="107" t="s">
        <v>522</v>
      </c>
    </row>
    <row r="7" spans="1:8">
      <c r="A7" s="107" t="s">
        <v>238</v>
      </c>
      <c r="B7">
        <v>21000011</v>
      </c>
      <c r="C7" s="115">
        <v>1367</v>
      </c>
      <c r="D7" s="108">
        <v>44243</v>
      </c>
      <c r="E7" s="107" t="s">
        <v>239</v>
      </c>
      <c r="F7" s="107" t="s">
        <v>523</v>
      </c>
    </row>
    <row r="8" spans="1:8">
      <c r="A8" s="107" t="s">
        <v>238</v>
      </c>
      <c r="B8">
        <v>21000008</v>
      </c>
      <c r="C8" s="115">
        <v>25434.29</v>
      </c>
      <c r="D8" s="108">
        <v>44243</v>
      </c>
      <c r="E8" s="107" t="s">
        <v>239</v>
      </c>
      <c r="F8" s="107" t="s">
        <v>524</v>
      </c>
    </row>
    <row r="9" spans="1:8">
      <c r="A9" s="107" t="s">
        <v>238</v>
      </c>
      <c r="B9">
        <v>21000009</v>
      </c>
      <c r="C9" s="115">
        <v>24919.49</v>
      </c>
      <c r="D9" s="108">
        <v>44243</v>
      </c>
      <c r="E9" s="107" t="s">
        <v>239</v>
      </c>
      <c r="F9" s="114" t="s">
        <v>525</v>
      </c>
      <c r="G9" s="161"/>
      <c r="H9" s="161"/>
    </row>
    <row r="10" spans="1:8">
      <c r="A10" s="107" t="s">
        <v>238</v>
      </c>
      <c r="B10">
        <v>21000010</v>
      </c>
      <c r="C10" s="115">
        <v>25250.36</v>
      </c>
      <c r="D10" s="108">
        <v>44243</v>
      </c>
      <c r="E10" s="107" t="s">
        <v>239</v>
      </c>
      <c r="F10" s="114" t="s">
        <v>526</v>
      </c>
      <c r="G10" s="161"/>
      <c r="H10" s="161"/>
    </row>
    <row r="11" spans="1:8">
      <c r="A11" s="107" t="s">
        <v>238</v>
      </c>
      <c r="B11">
        <v>21000012</v>
      </c>
      <c r="C11" s="350">
        <v>5474.17</v>
      </c>
      <c r="D11" s="108">
        <v>44253</v>
      </c>
      <c r="E11" s="107" t="s">
        <v>239</v>
      </c>
      <c r="F11" s="114" t="s">
        <v>527</v>
      </c>
      <c r="G11" s="161"/>
      <c r="H11" s="161"/>
    </row>
    <row r="12" spans="1:8">
      <c r="A12" s="107"/>
      <c r="C12" s="118">
        <f>SUM(C2:C11)</f>
        <v>2952025.46</v>
      </c>
      <c r="D12" s="108"/>
      <c r="E12" s="107"/>
      <c r="F12" s="114"/>
      <c r="G12" s="161"/>
      <c r="H12" s="161"/>
    </row>
    <row r="13" spans="1:8">
      <c r="A13" s="107" t="s">
        <v>238</v>
      </c>
      <c r="B13">
        <v>21000013</v>
      </c>
      <c r="C13" s="115">
        <v>540</v>
      </c>
      <c r="D13" s="108">
        <v>44256</v>
      </c>
      <c r="E13" s="107" t="s">
        <v>239</v>
      </c>
      <c r="F13" s="114" t="s">
        <v>528</v>
      </c>
      <c r="G13" s="161"/>
      <c r="H13" s="161"/>
    </row>
    <row r="14" spans="1:8">
      <c r="A14" s="107" t="s">
        <v>238</v>
      </c>
      <c r="B14">
        <v>21000014</v>
      </c>
      <c r="C14" s="115">
        <v>38175.5</v>
      </c>
      <c r="D14" s="108">
        <v>44256</v>
      </c>
      <c r="E14" s="107" t="s">
        <v>239</v>
      </c>
      <c r="F14" s="114" t="s">
        <v>529</v>
      </c>
      <c r="G14" s="161"/>
      <c r="H14" s="161"/>
    </row>
    <row r="15" spans="1:8">
      <c r="A15" s="107" t="s">
        <v>238</v>
      </c>
      <c r="B15">
        <v>21000015</v>
      </c>
      <c r="C15" s="350">
        <v>4020.46</v>
      </c>
      <c r="D15" s="108">
        <v>44256</v>
      </c>
      <c r="E15" s="107" t="s">
        <v>239</v>
      </c>
      <c r="F15" s="114" t="s">
        <v>530</v>
      </c>
      <c r="G15" s="161"/>
      <c r="H15" s="161"/>
    </row>
    <row r="16" spans="1:8">
      <c r="A16" s="107" t="s">
        <v>238</v>
      </c>
      <c r="B16">
        <v>21000016</v>
      </c>
      <c r="C16" s="115">
        <v>24415.5</v>
      </c>
      <c r="D16" s="108">
        <v>44256</v>
      </c>
      <c r="E16" s="107" t="s">
        <v>239</v>
      </c>
      <c r="F16" s="114" t="s">
        <v>531</v>
      </c>
      <c r="G16" s="161"/>
      <c r="H16" s="161"/>
    </row>
    <row r="17" spans="1:8">
      <c r="A17" s="107" t="s">
        <v>238</v>
      </c>
      <c r="B17">
        <v>21000017</v>
      </c>
      <c r="C17" s="115">
        <v>126250</v>
      </c>
      <c r="D17" s="108">
        <v>44263</v>
      </c>
      <c r="E17" s="107" t="s">
        <v>421</v>
      </c>
      <c r="F17" s="114" t="s">
        <v>532</v>
      </c>
      <c r="G17" s="161"/>
      <c r="H17" s="161"/>
    </row>
    <row r="18" spans="1:8">
      <c r="A18" s="107" t="s">
        <v>238</v>
      </c>
      <c r="B18">
        <v>21000018</v>
      </c>
      <c r="C18" s="115">
        <v>30000</v>
      </c>
      <c r="D18" s="108">
        <v>44263</v>
      </c>
      <c r="E18" s="107" t="s">
        <v>421</v>
      </c>
      <c r="F18" s="114" t="s">
        <v>533</v>
      </c>
      <c r="G18" s="161"/>
      <c r="H18" s="161"/>
    </row>
    <row r="19" spans="1:8">
      <c r="A19" s="107" t="s">
        <v>238</v>
      </c>
      <c r="B19">
        <v>21000019</v>
      </c>
      <c r="C19" s="115">
        <v>1399399.39</v>
      </c>
      <c r="D19" s="108">
        <v>44263</v>
      </c>
      <c r="E19" s="107" t="s">
        <v>239</v>
      </c>
      <c r="F19" s="114" t="s">
        <v>534</v>
      </c>
      <c r="G19" s="161"/>
      <c r="H19" s="161"/>
    </row>
    <row r="20" spans="1:8">
      <c r="A20" s="107" t="s">
        <v>238</v>
      </c>
      <c r="B20">
        <v>21000020</v>
      </c>
      <c r="C20" s="115">
        <v>14700</v>
      </c>
      <c r="D20" s="108">
        <v>44264</v>
      </c>
      <c r="E20" s="107" t="s">
        <v>239</v>
      </c>
      <c r="F20" s="114" t="s">
        <v>535</v>
      </c>
      <c r="G20" s="161"/>
      <c r="H20" s="161"/>
    </row>
    <row r="21" spans="1:8">
      <c r="A21" s="107" t="s">
        <v>238</v>
      </c>
      <c r="B21">
        <v>21000021</v>
      </c>
      <c r="C21" s="115">
        <v>81101.070000000007</v>
      </c>
      <c r="D21" s="108">
        <v>44266</v>
      </c>
      <c r="E21" s="107" t="s">
        <v>239</v>
      </c>
      <c r="F21" s="114" t="s">
        <v>536</v>
      </c>
      <c r="G21" s="161"/>
      <c r="H21" s="161"/>
    </row>
    <row r="22" spans="1:8">
      <c r="A22" s="107" t="s">
        <v>238</v>
      </c>
      <c r="B22">
        <v>21000022</v>
      </c>
      <c r="C22" s="115">
        <v>41732</v>
      </c>
      <c r="D22" s="108">
        <v>44273</v>
      </c>
      <c r="E22" s="107" t="s">
        <v>239</v>
      </c>
      <c r="F22" s="114" t="s">
        <v>537</v>
      </c>
      <c r="G22" s="161"/>
      <c r="H22" s="161"/>
    </row>
    <row r="23" spans="1:8">
      <c r="A23" s="107" t="s">
        <v>238</v>
      </c>
      <c r="B23">
        <v>21000023</v>
      </c>
      <c r="C23" s="115">
        <v>724200</v>
      </c>
      <c r="D23" s="108">
        <v>44277</v>
      </c>
      <c r="E23" s="107" t="s">
        <v>239</v>
      </c>
      <c r="F23" s="114" t="s">
        <v>538</v>
      </c>
      <c r="G23" s="161"/>
      <c r="H23" s="161"/>
    </row>
    <row r="24" spans="1:8">
      <c r="A24" s="107" t="s">
        <v>238</v>
      </c>
      <c r="B24">
        <v>21000024</v>
      </c>
      <c r="C24" s="115">
        <v>84815.26</v>
      </c>
      <c r="D24" s="108">
        <v>44279</v>
      </c>
      <c r="E24" s="107" t="s">
        <v>239</v>
      </c>
      <c r="F24" s="114" t="s">
        <v>539</v>
      </c>
      <c r="G24" s="161"/>
      <c r="H24" s="161"/>
    </row>
    <row r="25" spans="1:8">
      <c r="A25" s="107" t="s">
        <v>238</v>
      </c>
      <c r="B25">
        <v>21000026</v>
      </c>
      <c r="C25" s="115">
        <v>23461.24</v>
      </c>
      <c r="D25" s="108">
        <v>44281</v>
      </c>
      <c r="E25" s="107" t="s">
        <v>239</v>
      </c>
      <c r="F25" s="114" t="s">
        <v>540</v>
      </c>
      <c r="G25" s="161"/>
      <c r="H25" s="161"/>
    </row>
    <row r="26" spans="1:8">
      <c r="A26" s="107" t="s">
        <v>238</v>
      </c>
      <c r="B26">
        <v>21000027</v>
      </c>
      <c r="C26" s="115">
        <v>42325.63</v>
      </c>
      <c r="D26" s="108">
        <v>44281</v>
      </c>
      <c r="E26" s="107" t="s">
        <v>239</v>
      </c>
      <c r="F26" s="114" t="s">
        <v>541</v>
      </c>
      <c r="G26" s="161"/>
      <c r="H26" s="161"/>
    </row>
    <row r="27" spans="1:8">
      <c r="A27" s="107" t="s">
        <v>238</v>
      </c>
      <c r="B27">
        <v>21000028</v>
      </c>
      <c r="C27" s="115">
        <v>98659.6</v>
      </c>
      <c r="D27" s="108">
        <v>44281</v>
      </c>
      <c r="E27" s="107" t="s">
        <v>239</v>
      </c>
      <c r="F27" s="114" t="s">
        <v>542</v>
      </c>
      <c r="G27" s="161"/>
      <c r="H27" s="161"/>
    </row>
    <row r="28" spans="1:8">
      <c r="A28" s="107" t="s">
        <v>238</v>
      </c>
      <c r="B28">
        <v>21000025</v>
      </c>
      <c r="C28" s="115">
        <v>28320.34</v>
      </c>
      <c r="D28" s="108">
        <v>44281</v>
      </c>
      <c r="E28" s="107" t="s">
        <v>239</v>
      </c>
      <c r="F28" s="114" t="s">
        <v>543</v>
      </c>
      <c r="G28" s="161"/>
      <c r="H28" s="161"/>
    </row>
    <row r="29" spans="1:8">
      <c r="A29" s="107" t="s">
        <v>238</v>
      </c>
      <c r="B29">
        <v>21000029</v>
      </c>
      <c r="C29" s="115">
        <v>65000</v>
      </c>
      <c r="D29" s="108">
        <v>44285</v>
      </c>
      <c r="E29" s="107" t="s">
        <v>239</v>
      </c>
      <c r="F29" s="114" t="s">
        <v>544</v>
      </c>
      <c r="G29" s="161"/>
      <c r="H29" s="161"/>
    </row>
    <row r="30" spans="1:8">
      <c r="A30" s="107" t="s">
        <v>238</v>
      </c>
      <c r="B30">
        <v>21000030</v>
      </c>
      <c r="C30" s="115">
        <v>27768.61</v>
      </c>
      <c r="D30" s="108">
        <v>44285</v>
      </c>
      <c r="E30" s="107" t="s">
        <v>239</v>
      </c>
      <c r="F30" s="107" t="s">
        <v>545</v>
      </c>
    </row>
    <row r="31" spans="1:8">
      <c r="A31" s="107"/>
      <c r="C31" s="118">
        <f>SUM(C13:C30)</f>
        <v>2854884.5999999996</v>
      </c>
      <c r="D31" s="108"/>
      <c r="E31" s="107"/>
      <c r="F31" s="107"/>
    </row>
    <row r="32" spans="1:8">
      <c r="A32" s="107" t="s">
        <v>238</v>
      </c>
      <c r="B32">
        <v>21000031</v>
      </c>
      <c r="C32" s="115">
        <v>277000</v>
      </c>
      <c r="D32" s="108">
        <v>44314</v>
      </c>
      <c r="E32" s="107" t="s">
        <v>239</v>
      </c>
      <c r="F32" s="107" t="s">
        <v>546</v>
      </c>
    </row>
    <row r="33" spans="1:14">
      <c r="A33" s="107" t="s">
        <v>238</v>
      </c>
      <c r="B33">
        <v>21000032</v>
      </c>
      <c r="C33" s="115">
        <v>100000</v>
      </c>
      <c r="D33" s="108">
        <v>44315</v>
      </c>
      <c r="E33" s="107" t="s">
        <v>239</v>
      </c>
      <c r="F33" s="107" t="s">
        <v>547</v>
      </c>
    </row>
    <row r="34" spans="1:14">
      <c r="A34" s="107" t="s">
        <v>238</v>
      </c>
      <c r="B34">
        <v>21000033</v>
      </c>
      <c r="C34" s="115">
        <v>135677.51</v>
      </c>
      <c r="D34" s="108">
        <v>44315</v>
      </c>
      <c r="E34" s="107" t="s">
        <v>239</v>
      </c>
      <c r="F34" s="107" t="s">
        <v>548</v>
      </c>
    </row>
    <row r="35" spans="1:14">
      <c r="A35" s="107" t="s">
        <v>238</v>
      </c>
      <c r="B35">
        <v>21000034</v>
      </c>
      <c r="C35" s="115">
        <v>82739.259999999995</v>
      </c>
      <c r="D35" s="108">
        <v>44315</v>
      </c>
      <c r="E35" s="107" t="s">
        <v>239</v>
      </c>
      <c r="F35" s="107" t="s">
        <v>549</v>
      </c>
    </row>
    <row r="36" spans="1:14">
      <c r="A36" s="107"/>
      <c r="C36" s="118">
        <f>SUM(C32:C35)</f>
        <v>595416.77</v>
      </c>
      <c r="D36" s="108"/>
      <c r="E36" s="107"/>
      <c r="F36" s="107"/>
    </row>
    <row r="37" spans="1:14">
      <c r="A37" s="107"/>
      <c r="C37" s="118"/>
      <c r="D37" s="108"/>
      <c r="E37" s="107"/>
      <c r="F37" s="107"/>
    </row>
    <row r="38" spans="1:14">
      <c r="A38" s="112" t="s">
        <v>232</v>
      </c>
      <c r="B38" s="112" t="s">
        <v>514</v>
      </c>
      <c r="C38" s="117" t="s">
        <v>515</v>
      </c>
      <c r="D38" s="112" t="s">
        <v>516</v>
      </c>
      <c r="E38" s="112" t="s">
        <v>233</v>
      </c>
      <c r="F38" s="112" t="s">
        <v>517</v>
      </c>
    </row>
    <row r="39" spans="1:14">
      <c r="A39" s="107" t="s">
        <v>238</v>
      </c>
      <c r="B39">
        <v>21000035</v>
      </c>
      <c r="C39" s="115">
        <v>5180</v>
      </c>
      <c r="D39" s="108">
        <v>44319</v>
      </c>
      <c r="E39" s="107" t="s">
        <v>239</v>
      </c>
      <c r="F39" s="176" t="s">
        <v>550</v>
      </c>
    </row>
    <row r="40" spans="1:14">
      <c r="A40" s="107" t="s">
        <v>238</v>
      </c>
      <c r="B40">
        <v>21000036</v>
      </c>
      <c r="C40" s="115">
        <v>55082.63</v>
      </c>
      <c r="D40" s="108">
        <v>44319</v>
      </c>
      <c r="E40" s="107" t="s">
        <v>239</v>
      </c>
      <c r="F40" s="107" t="s">
        <v>551</v>
      </c>
    </row>
    <row r="41" spans="1:14">
      <c r="A41" s="107" t="s">
        <v>238</v>
      </c>
      <c r="B41">
        <v>21000037</v>
      </c>
      <c r="C41" s="115">
        <v>900</v>
      </c>
      <c r="D41" s="108">
        <v>44326</v>
      </c>
      <c r="E41" s="107" t="s">
        <v>239</v>
      </c>
      <c r="F41" s="107" t="s">
        <v>552</v>
      </c>
    </row>
    <row r="42" spans="1:14">
      <c r="A42" s="107" t="s">
        <v>238</v>
      </c>
      <c r="B42">
        <v>21000038</v>
      </c>
      <c r="C42" s="115">
        <v>600</v>
      </c>
      <c r="D42" s="108">
        <v>44326</v>
      </c>
      <c r="E42" s="107" t="s">
        <v>239</v>
      </c>
      <c r="F42" s="107" t="s">
        <v>552</v>
      </c>
      <c r="N42" s="119"/>
    </row>
    <row r="43" spans="1:14">
      <c r="A43" s="107" t="s">
        <v>238</v>
      </c>
      <c r="B43">
        <v>21000039</v>
      </c>
      <c r="C43" s="115">
        <v>300</v>
      </c>
      <c r="D43" s="108">
        <v>44326</v>
      </c>
      <c r="E43" s="107" t="s">
        <v>239</v>
      </c>
      <c r="F43" s="107" t="s">
        <v>552</v>
      </c>
    </row>
    <row r="44" spans="1:14">
      <c r="A44" s="107" t="s">
        <v>238</v>
      </c>
      <c r="B44">
        <v>21000040</v>
      </c>
      <c r="C44" s="115">
        <v>2700</v>
      </c>
      <c r="D44" s="108">
        <v>44326</v>
      </c>
      <c r="E44" s="107" t="s">
        <v>239</v>
      </c>
      <c r="F44" s="107" t="s">
        <v>552</v>
      </c>
    </row>
    <row r="45" spans="1:14">
      <c r="A45" s="107" t="s">
        <v>238</v>
      </c>
      <c r="B45">
        <v>21000041</v>
      </c>
      <c r="C45" s="115">
        <v>300</v>
      </c>
      <c r="D45" s="108">
        <v>44326</v>
      </c>
      <c r="E45" s="107" t="s">
        <v>239</v>
      </c>
      <c r="F45" s="107" t="s">
        <v>552</v>
      </c>
    </row>
    <row r="46" spans="1:14">
      <c r="A46" s="107" t="s">
        <v>238</v>
      </c>
      <c r="B46">
        <v>21000042</v>
      </c>
      <c r="C46" s="115">
        <v>1200</v>
      </c>
      <c r="D46" s="108">
        <v>44326</v>
      </c>
      <c r="E46" s="107" t="s">
        <v>239</v>
      </c>
      <c r="F46" s="107" t="s">
        <v>552</v>
      </c>
    </row>
    <row r="47" spans="1:14">
      <c r="A47" s="107" t="s">
        <v>238</v>
      </c>
      <c r="B47">
        <v>21000043</v>
      </c>
      <c r="C47" s="115">
        <v>600</v>
      </c>
      <c r="D47" s="108">
        <v>44326</v>
      </c>
      <c r="E47" s="107" t="s">
        <v>239</v>
      </c>
      <c r="F47" s="107" t="s">
        <v>552</v>
      </c>
    </row>
    <row r="48" spans="1:14">
      <c r="A48" s="107" t="s">
        <v>238</v>
      </c>
      <c r="B48">
        <v>21000044</v>
      </c>
      <c r="C48" s="115">
        <v>2400</v>
      </c>
      <c r="D48" s="108">
        <v>44326</v>
      </c>
      <c r="E48" s="107" t="s">
        <v>239</v>
      </c>
      <c r="F48" s="107" t="s">
        <v>552</v>
      </c>
    </row>
    <row r="49" spans="1:6">
      <c r="A49" s="107" t="s">
        <v>238</v>
      </c>
      <c r="B49">
        <v>21000045</v>
      </c>
      <c r="C49" s="115">
        <v>2699.85</v>
      </c>
      <c r="D49" s="108">
        <v>44327</v>
      </c>
      <c r="E49" s="107" t="s">
        <v>239</v>
      </c>
      <c r="F49" s="107" t="s">
        <v>553</v>
      </c>
    </row>
    <row r="50" spans="1:6">
      <c r="A50" s="107" t="s">
        <v>238</v>
      </c>
      <c r="B50">
        <v>21000046</v>
      </c>
      <c r="C50" s="115">
        <v>30235.05</v>
      </c>
      <c r="D50" s="108">
        <v>44327</v>
      </c>
      <c r="E50" s="107" t="s">
        <v>239</v>
      </c>
      <c r="F50" s="107" t="s">
        <v>554</v>
      </c>
    </row>
    <row r="51" spans="1:6">
      <c r="A51" s="107" t="s">
        <v>238</v>
      </c>
      <c r="B51">
        <v>21000049</v>
      </c>
      <c r="C51" s="115">
        <v>66978.05</v>
      </c>
      <c r="D51" s="108">
        <v>44334</v>
      </c>
      <c r="E51" s="107" t="s">
        <v>239</v>
      </c>
      <c r="F51" s="120" t="s">
        <v>555</v>
      </c>
    </row>
    <row r="52" spans="1:6">
      <c r="A52" s="107" t="s">
        <v>238</v>
      </c>
      <c r="B52">
        <v>21000050</v>
      </c>
      <c r="C52" s="115">
        <v>285600</v>
      </c>
      <c r="D52" s="108">
        <v>44340</v>
      </c>
      <c r="E52" s="107" t="s">
        <v>239</v>
      </c>
      <c r="F52" s="107" t="s">
        <v>522</v>
      </c>
    </row>
    <row r="53" spans="1:6">
      <c r="A53" s="107" t="s">
        <v>238</v>
      </c>
      <c r="B53">
        <v>21000051</v>
      </c>
      <c r="C53" s="115">
        <v>23204.62</v>
      </c>
      <c r="D53" s="108">
        <v>44342</v>
      </c>
      <c r="E53" s="107" t="s">
        <v>239</v>
      </c>
      <c r="F53" s="114" t="s">
        <v>556</v>
      </c>
    </row>
    <row r="54" spans="1:6">
      <c r="C54" s="116">
        <f>SUM(C39:C53)</f>
        <v>477980.2</v>
      </c>
    </row>
    <row r="56" spans="1:6" s="161" customFormat="1">
      <c r="A56" s="169" t="s">
        <v>232</v>
      </c>
      <c r="B56" s="169" t="s">
        <v>514</v>
      </c>
      <c r="C56" s="169" t="s">
        <v>515</v>
      </c>
      <c r="D56" s="169" t="s">
        <v>516</v>
      </c>
      <c r="E56" s="169" t="s">
        <v>233</v>
      </c>
      <c r="F56" s="169" t="s">
        <v>517</v>
      </c>
    </row>
    <row r="57" spans="1:6" s="161" customFormat="1">
      <c r="A57" s="166" t="s">
        <v>238</v>
      </c>
      <c r="B57" s="161">
        <v>21000053</v>
      </c>
      <c r="C57" s="174">
        <v>242632</v>
      </c>
      <c r="D57" s="167">
        <v>44356</v>
      </c>
      <c r="E57" s="166" t="s">
        <v>239</v>
      </c>
      <c r="F57" s="166" t="s">
        <v>558</v>
      </c>
    </row>
    <row r="58" spans="1:6" s="161" customFormat="1">
      <c r="A58" s="166" t="s">
        <v>238</v>
      </c>
      <c r="B58" s="161">
        <v>21000052</v>
      </c>
      <c r="C58" s="174">
        <v>10000</v>
      </c>
      <c r="D58" s="167">
        <v>44356</v>
      </c>
      <c r="E58" s="166" t="s">
        <v>239</v>
      </c>
      <c r="F58" s="171" t="s">
        <v>567</v>
      </c>
    </row>
    <row r="59" spans="1:6" s="161" customFormat="1">
      <c r="A59" s="166" t="s">
        <v>238</v>
      </c>
      <c r="B59" s="161">
        <v>21000054</v>
      </c>
      <c r="C59" s="174">
        <v>10000</v>
      </c>
      <c r="D59" s="167">
        <v>44356</v>
      </c>
      <c r="E59" s="166" t="s">
        <v>239</v>
      </c>
      <c r="F59" s="166" t="s">
        <v>562</v>
      </c>
    </row>
    <row r="60" spans="1:6" s="161" customFormat="1">
      <c r="A60" s="166" t="s">
        <v>238</v>
      </c>
      <c r="B60" s="161">
        <v>21000055</v>
      </c>
      <c r="C60" s="174">
        <v>10000</v>
      </c>
      <c r="D60" s="167">
        <v>44356</v>
      </c>
      <c r="E60" s="166" t="s">
        <v>239</v>
      </c>
      <c r="F60" s="166" t="s">
        <v>563</v>
      </c>
    </row>
    <row r="61" spans="1:6" s="161" customFormat="1">
      <c r="A61" s="166" t="s">
        <v>238</v>
      </c>
      <c r="B61" s="161">
        <v>21000058</v>
      </c>
      <c r="C61" s="174">
        <v>26250</v>
      </c>
      <c r="D61" s="167">
        <v>44358</v>
      </c>
      <c r="E61" s="166" t="s">
        <v>239</v>
      </c>
      <c r="F61" s="166" t="s">
        <v>559</v>
      </c>
    </row>
    <row r="62" spans="1:6" s="161" customFormat="1">
      <c r="A62" s="166" t="s">
        <v>238</v>
      </c>
      <c r="B62" s="161">
        <v>21000056</v>
      </c>
      <c r="C62" s="174">
        <v>28741.68</v>
      </c>
      <c r="D62" s="167">
        <v>44358</v>
      </c>
      <c r="E62" s="166" t="s">
        <v>239</v>
      </c>
      <c r="F62" s="166" t="s">
        <v>564</v>
      </c>
    </row>
    <row r="63" spans="1:6" s="161" customFormat="1">
      <c r="A63" s="166" t="s">
        <v>238</v>
      </c>
      <c r="B63" s="161">
        <v>21000057</v>
      </c>
      <c r="C63" s="174">
        <v>492406.08</v>
      </c>
      <c r="D63" s="167">
        <v>44358</v>
      </c>
      <c r="E63" s="166" t="s">
        <v>239</v>
      </c>
      <c r="F63" s="166" t="s">
        <v>565</v>
      </c>
    </row>
    <row r="64" spans="1:6" s="161" customFormat="1">
      <c r="A64" s="166" t="s">
        <v>238</v>
      </c>
      <c r="B64" s="161">
        <v>21000065</v>
      </c>
      <c r="C64" s="174">
        <v>195411.84</v>
      </c>
      <c r="D64" s="167">
        <v>44364</v>
      </c>
      <c r="E64" s="166" t="s">
        <v>239</v>
      </c>
      <c r="F64" s="172" t="s">
        <v>560</v>
      </c>
    </row>
    <row r="65" spans="1:6" s="161" customFormat="1">
      <c r="A65" s="166" t="s">
        <v>238</v>
      </c>
      <c r="B65" s="161">
        <v>21000066</v>
      </c>
      <c r="C65" s="170">
        <v>21812.400000000001</v>
      </c>
      <c r="D65" s="167">
        <v>44365</v>
      </c>
      <c r="E65" s="166" t="s">
        <v>239</v>
      </c>
      <c r="F65" s="166" t="s">
        <v>561</v>
      </c>
    </row>
    <row r="66" spans="1:6" s="161" customFormat="1">
      <c r="A66" s="166"/>
      <c r="C66" s="175">
        <f>SUM(C57:C65)</f>
        <v>1037254</v>
      </c>
      <c r="D66" s="167"/>
      <c r="E66" s="166"/>
      <c r="F66" s="166"/>
    </row>
    <row r="68" spans="1:6" s="161" customFormat="1">
      <c r="A68" s="169" t="s">
        <v>232</v>
      </c>
      <c r="B68" s="169" t="s">
        <v>514</v>
      </c>
      <c r="C68" s="169" t="s">
        <v>515</v>
      </c>
      <c r="D68" s="169" t="s">
        <v>516</v>
      </c>
      <c r="E68" s="169" t="s">
        <v>233</v>
      </c>
      <c r="F68" s="169" t="s">
        <v>517</v>
      </c>
    </row>
    <row r="69" spans="1:6" s="161" customFormat="1">
      <c r="A69" s="166" t="s">
        <v>238</v>
      </c>
      <c r="B69" s="161">
        <v>21000067</v>
      </c>
      <c r="C69" s="170">
        <v>28169.86</v>
      </c>
      <c r="D69" s="167">
        <v>44382</v>
      </c>
      <c r="E69" s="166" t="s">
        <v>239</v>
      </c>
      <c r="F69" s="166" t="s">
        <v>646</v>
      </c>
    </row>
    <row r="70" spans="1:6" s="161" customFormat="1">
      <c r="A70" s="166" t="s">
        <v>238</v>
      </c>
      <c r="B70" s="161">
        <v>21000070</v>
      </c>
      <c r="C70" s="170">
        <v>301847.82</v>
      </c>
      <c r="D70" s="167">
        <v>44383</v>
      </c>
      <c r="E70" s="166" t="s">
        <v>239</v>
      </c>
      <c r="F70" s="166" t="s">
        <v>634</v>
      </c>
    </row>
    <row r="71" spans="1:6" s="161" customFormat="1">
      <c r="A71" s="166" t="s">
        <v>238</v>
      </c>
      <c r="B71" s="161">
        <v>21000071</v>
      </c>
      <c r="C71" s="170">
        <v>9600</v>
      </c>
      <c r="D71" s="167">
        <v>44383</v>
      </c>
      <c r="E71" s="166" t="s">
        <v>239</v>
      </c>
      <c r="F71" s="166" t="s">
        <v>635</v>
      </c>
    </row>
    <row r="72" spans="1:6" s="161" customFormat="1">
      <c r="A72" s="166" t="s">
        <v>238</v>
      </c>
      <c r="B72" s="161">
        <v>21000072</v>
      </c>
      <c r="C72" s="170">
        <v>9600</v>
      </c>
      <c r="D72" s="167">
        <v>44383</v>
      </c>
      <c r="E72" s="166" t="s">
        <v>239</v>
      </c>
      <c r="F72" s="166" t="s">
        <v>635</v>
      </c>
    </row>
    <row r="73" spans="1:6" s="161" customFormat="1">
      <c r="A73" s="166" t="s">
        <v>238</v>
      </c>
      <c r="B73" s="161">
        <v>21000073</v>
      </c>
      <c r="C73" s="170">
        <v>9600</v>
      </c>
      <c r="D73" s="167">
        <v>44383</v>
      </c>
      <c r="E73" s="166" t="s">
        <v>239</v>
      </c>
      <c r="F73" s="166" t="s">
        <v>635</v>
      </c>
    </row>
    <row r="74" spans="1:6" s="161" customFormat="1">
      <c r="A74" s="166" t="s">
        <v>238</v>
      </c>
      <c r="B74" s="161">
        <v>21000068</v>
      </c>
      <c r="C74" s="170">
        <v>150000</v>
      </c>
      <c r="D74" s="167">
        <v>44383</v>
      </c>
      <c r="E74" s="166" t="s">
        <v>239</v>
      </c>
      <c r="F74" s="166" t="s">
        <v>647</v>
      </c>
    </row>
    <row r="75" spans="1:6" s="161" customFormat="1">
      <c r="A75" s="166" t="s">
        <v>238</v>
      </c>
      <c r="B75" s="161">
        <v>21000069</v>
      </c>
      <c r="C75" s="170">
        <v>29117.88</v>
      </c>
      <c r="D75" s="167">
        <v>44383</v>
      </c>
      <c r="E75" s="166" t="s">
        <v>239</v>
      </c>
      <c r="F75" s="166" t="s">
        <v>648</v>
      </c>
    </row>
    <row r="76" spans="1:6" s="161" customFormat="1">
      <c r="A76" s="166" t="s">
        <v>238</v>
      </c>
      <c r="B76" s="161">
        <v>21000074</v>
      </c>
      <c r="C76" s="170">
        <v>29042.639999999999</v>
      </c>
      <c r="D76" s="167">
        <v>44385</v>
      </c>
      <c r="E76" s="166" t="s">
        <v>239</v>
      </c>
      <c r="F76" s="166" t="s">
        <v>649</v>
      </c>
    </row>
    <row r="77" spans="1:6" s="161" customFormat="1">
      <c r="A77" s="166" t="s">
        <v>238</v>
      </c>
      <c r="B77" s="161">
        <v>21000075</v>
      </c>
      <c r="C77" s="170">
        <v>80000</v>
      </c>
      <c r="D77" s="167">
        <v>44391</v>
      </c>
      <c r="E77" s="166" t="s">
        <v>239</v>
      </c>
      <c r="F77" s="166" t="s">
        <v>636</v>
      </c>
    </row>
    <row r="78" spans="1:6" s="161" customFormat="1">
      <c r="A78" s="166" t="s">
        <v>238</v>
      </c>
      <c r="B78" s="161">
        <v>21000076</v>
      </c>
      <c r="C78" s="170">
        <v>70000</v>
      </c>
      <c r="D78" s="167">
        <v>44391</v>
      </c>
      <c r="E78" s="166" t="s">
        <v>239</v>
      </c>
      <c r="F78" s="166" t="s">
        <v>636</v>
      </c>
    </row>
    <row r="79" spans="1:6" s="161" customFormat="1">
      <c r="A79" s="166" t="s">
        <v>238</v>
      </c>
      <c r="B79" s="161">
        <v>21000078</v>
      </c>
      <c r="C79" s="170">
        <v>126250</v>
      </c>
      <c r="D79" s="167">
        <v>44397</v>
      </c>
      <c r="E79" s="166" t="s">
        <v>421</v>
      </c>
      <c r="F79" s="166" t="s">
        <v>637</v>
      </c>
    </row>
    <row r="80" spans="1:6" s="161" customFormat="1">
      <c r="A80" s="166" t="s">
        <v>238</v>
      </c>
      <c r="B80" s="161">
        <v>21000079</v>
      </c>
      <c r="C80" s="170">
        <v>70000</v>
      </c>
      <c r="D80" s="167">
        <v>44397</v>
      </c>
      <c r="E80" s="166" t="s">
        <v>239</v>
      </c>
      <c r="F80" s="166" t="s">
        <v>638</v>
      </c>
    </row>
    <row r="81" spans="1:6" s="161" customFormat="1">
      <c r="A81" s="166" t="s">
        <v>238</v>
      </c>
      <c r="B81" s="161">
        <v>21000080</v>
      </c>
      <c r="C81" s="170">
        <v>120000</v>
      </c>
      <c r="D81" s="167">
        <v>44397</v>
      </c>
      <c r="E81" s="166" t="s">
        <v>239</v>
      </c>
      <c r="F81" s="166" t="s">
        <v>638</v>
      </c>
    </row>
    <row r="82" spans="1:6" s="161" customFormat="1">
      <c r="A82" s="166" t="s">
        <v>238</v>
      </c>
      <c r="B82" s="161">
        <v>21000081</v>
      </c>
      <c r="C82" s="170">
        <v>102063.67</v>
      </c>
      <c r="D82" s="167">
        <v>44397</v>
      </c>
      <c r="E82" s="166" t="s">
        <v>239</v>
      </c>
      <c r="F82" s="166" t="s">
        <v>639</v>
      </c>
    </row>
    <row r="83" spans="1:6" s="161" customFormat="1">
      <c r="A83" s="166" t="s">
        <v>238</v>
      </c>
      <c r="B83" s="161">
        <v>21000082</v>
      </c>
      <c r="C83" s="170">
        <v>30000</v>
      </c>
      <c r="D83" s="167">
        <v>44397</v>
      </c>
      <c r="E83" s="166" t="s">
        <v>239</v>
      </c>
      <c r="F83" s="166" t="s">
        <v>640</v>
      </c>
    </row>
    <row r="84" spans="1:6" s="161" customFormat="1">
      <c r="A84" s="166" t="s">
        <v>238</v>
      </c>
      <c r="B84" s="161">
        <v>21000083</v>
      </c>
      <c r="C84" s="170">
        <v>30000</v>
      </c>
      <c r="D84" s="167">
        <v>44397</v>
      </c>
      <c r="E84" s="166" t="s">
        <v>239</v>
      </c>
      <c r="F84" s="166" t="s">
        <v>640</v>
      </c>
    </row>
    <row r="85" spans="1:6" s="161" customFormat="1">
      <c r="A85" s="166" t="s">
        <v>238</v>
      </c>
      <c r="B85" s="161">
        <v>21000084</v>
      </c>
      <c r="C85" s="170">
        <v>30000</v>
      </c>
      <c r="D85" s="167">
        <v>44397</v>
      </c>
      <c r="E85" s="166" t="s">
        <v>239</v>
      </c>
      <c r="F85" s="166" t="s">
        <v>640</v>
      </c>
    </row>
    <row r="86" spans="1:6" s="161" customFormat="1">
      <c r="A86" s="166" t="s">
        <v>238</v>
      </c>
      <c r="B86" s="161">
        <v>21000085</v>
      </c>
      <c r="C86" s="170">
        <v>30000</v>
      </c>
      <c r="D86" s="167">
        <v>44397</v>
      </c>
      <c r="E86" s="166" t="s">
        <v>239</v>
      </c>
      <c r="F86" s="166" t="s">
        <v>640</v>
      </c>
    </row>
    <row r="87" spans="1:6" s="161" customFormat="1">
      <c r="A87" s="166" t="s">
        <v>238</v>
      </c>
      <c r="B87" s="161">
        <v>21000086</v>
      </c>
      <c r="C87" s="170">
        <v>40000</v>
      </c>
      <c r="D87" s="167">
        <v>44397</v>
      </c>
      <c r="E87" s="166" t="s">
        <v>239</v>
      </c>
      <c r="F87" s="166" t="s">
        <v>640</v>
      </c>
    </row>
    <row r="88" spans="1:6" s="161" customFormat="1">
      <c r="A88" s="166" t="s">
        <v>238</v>
      </c>
      <c r="B88" s="161">
        <v>21000087</v>
      </c>
      <c r="C88" s="170">
        <v>30000</v>
      </c>
      <c r="D88" s="167">
        <v>44397</v>
      </c>
      <c r="E88" s="166" t="s">
        <v>239</v>
      </c>
      <c r="F88" s="166" t="s">
        <v>640</v>
      </c>
    </row>
    <row r="89" spans="1:6" s="161" customFormat="1">
      <c r="A89" s="166" t="s">
        <v>238</v>
      </c>
      <c r="B89" s="161">
        <v>21000088</v>
      </c>
      <c r="C89" s="170">
        <v>120000</v>
      </c>
      <c r="D89" s="167">
        <v>44397</v>
      </c>
      <c r="E89" s="166" t="s">
        <v>239</v>
      </c>
      <c r="F89" s="166" t="s">
        <v>641</v>
      </c>
    </row>
    <row r="90" spans="1:6" s="161" customFormat="1">
      <c r="A90" s="166" t="s">
        <v>238</v>
      </c>
      <c r="B90" s="161">
        <v>21000089</v>
      </c>
      <c r="C90" s="170">
        <v>126250</v>
      </c>
      <c r="D90" s="167">
        <v>44397</v>
      </c>
      <c r="E90" s="166" t="s">
        <v>239</v>
      </c>
      <c r="F90" s="166" t="s">
        <v>642</v>
      </c>
    </row>
    <row r="91" spans="1:6" s="161" customFormat="1">
      <c r="A91" s="166" t="s">
        <v>238</v>
      </c>
      <c r="B91" s="161">
        <v>21000090</v>
      </c>
      <c r="C91" s="170">
        <v>488612.73</v>
      </c>
      <c r="D91" s="167">
        <v>44399</v>
      </c>
      <c r="E91" s="166" t="s">
        <v>239</v>
      </c>
      <c r="F91" s="168" t="s">
        <v>650</v>
      </c>
    </row>
    <row r="92" spans="1:6" s="161" customFormat="1">
      <c r="A92" s="166" t="s">
        <v>238</v>
      </c>
      <c r="B92" s="161">
        <v>21000091</v>
      </c>
      <c r="C92" s="170">
        <v>2651942.4</v>
      </c>
      <c r="D92" s="167">
        <v>44406</v>
      </c>
      <c r="E92" s="166" t="s">
        <v>239</v>
      </c>
      <c r="F92" s="166" t="s">
        <v>643</v>
      </c>
    </row>
    <row r="93" spans="1:6" s="161" customFormat="1">
      <c r="A93" s="166" t="s">
        <v>238</v>
      </c>
      <c r="B93" s="161">
        <v>21000092</v>
      </c>
      <c r="C93" s="170">
        <v>44297.599999999999</v>
      </c>
      <c r="D93" s="167">
        <v>44406</v>
      </c>
      <c r="E93" s="166" t="s">
        <v>239</v>
      </c>
      <c r="F93" s="166" t="s">
        <v>644</v>
      </c>
    </row>
    <row r="94" spans="1:6" s="161" customFormat="1">
      <c r="A94" s="166" t="s">
        <v>238</v>
      </c>
      <c r="B94" s="161">
        <v>21000093</v>
      </c>
      <c r="C94" s="170">
        <v>70263.22</v>
      </c>
      <c r="D94" s="167">
        <v>44406</v>
      </c>
      <c r="E94" s="166" t="s">
        <v>239</v>
      </c>
      <c r="F94" s="166" t="s">
        <v>645</v>
      </c>
    </row>
    <row r="95" spans="1:6" s="161" customFormat="1">
      <c r="A95" s="166"/>
      <c r="C95" s="239">
        <f>SUM(C69:C94)</f>
        <v>4826657.8199999994</v>
      </c>
      <c r="D95" s="167"/>
      <c r="E95" s="166"/>
      <c r="F95" s="166"/>
    </row>
    <row r="97" spans="1:6" s="161" customFormat="1">
      <c r="A97" s="169" t="s">
        <v>232</v>
      </c>
      <c r="B97" s="169" t="s">
        <v>514</v>
      </c>
      <c r="C97" s="214" t="s">
        <v>515</v>
      </c>
      <c r="D97" s="169" t="s">
        <v>516</v>
      </c>
      <c r="E97" s="169" t="s">
        <v>233</v>
      </c>
      <c r="F97" s="169" t="s">
        <v>517</v>
      </c>
    </row>
    <row r="98" spans="1:6" s="161" customFormat="1">
      <c r="A98" s="166" t="s">
        <v>238</v>
      </c>
      <c r="B98" s="161">
        <v>21000094</v>
      </c>
      <c r="C98" s="215">
        <v>114184.4</v>
      </c>
      <c r="D98" s="167">
        <v>44417</v>
      </c>
      <c r="E98" s="166" t="s">
        <v>239</v>
      </c>
      <c r="F98" s="172" t="s">
        <v>737</v>
      </c>
    </row>
    <row r="99" spans="1:6" s="161" customFormat="1">
      <c r="A99" s="166" t="s">
        <v>238</v>
      </c>
      <c r="B99" s="161">
        <v>21000095</v>
      </c>
      <c r="C99" s="215">
        <v>7679</v>
      </c>
      <c r="D99" s="167">
        <v>44417</v>
      </c>
      <c r="E99" s="166" t="s">
        <v>239</v>
      </c>
      <c r="F99" s="166" t="s">
        <v>738</v>
      </c>
    </row>
    <row r="100" spans="1:6" s="161" customFormat="1">
      <c r="A100" s="166" t="s">
        <v>238</v>
      </c>
      <c r="B100" s="161">
        <v>21000096</v>
      </c>
      <c r="C100" s="242">
        <v>101556</v>
      </c>
      <c r="D100" s="167">
        <v>44417</v>
      </c>
      <c r="E100" s="166" t="s">
        <v>239</v>
      </c>
      <c r="F100" s="166" t="s">
        <v>739</v>
      </c>
    </row>
    <row r="101" spans="1:6" s="161" customFormat="1">
      <c r="A101" s="166" t="s">
        <v>238</v>
      </c>
      <c r="B101" s="161">
        <v>21000098</v>
      </c>
      <c r="C101" s="242">
        <v>26362.68</v>
      </c>
      <c r="D101" s="167">
        <v>44418</v>
      </c>
      <c r="E101" s="166" t="s">
        <v>239</v>
      </c>
      <c r="F101" s="166" t="s">
        <v>740</v>
      </c>
    </row>
    <row r="102" spans="1:6" s="161" customFormat="1">
      <c r="A102" s="166" t="s">
        <v>238</v>
      </c>
      <c r="B102" s="161">
        <v>21000097</v>
      </c>
      <c r="C102" s="242">
        <v>789072.38</v>
      </c>
      <c r="D102" s="167">
        <v>44418</v>
      </c>
      <c r="E102" s="166" t="s">
        <v>239</v>
      </c>
      <c r="F102" s="166" t="s">
        <v>741</v>
      </c>
    </row>
    <row r="103" spans="1:6" s="161" customFormat="1">
      <c r="A103" s="166" t="s">
        <v>238</v>
      </c>
      <c r="B103" s="161">
        <v>21000099</v>
      </c>
      <c r="C103" s="242">
        <v>21950.59</v>
      </c>
      <c r="D103" s="167">
        <v>44420</v>
      </c>
      <c r="E103" s="166" t="s">
        <v>239</v>
      </c>
      <c r="F103" s="166" t="s">
        <v>742</v>
      </c>
    </row>
    <row r="104" spans="1:6" s="161" customFormat="1">
      <c r="A104" s="166" t="s">
        <v>238</v>
      </c>
      <c r="B104" s="161">
        <v>21000100</v>
      </c>
      <c r="C104" s="242">
        <v>60000</v>
      </c>
      <c r="D104" s="167">
        <v>44424</v>
      </c>
      <c r="E104" s="166" t="s">
        <v>239</v>
      </c>
      <c r="F104" s="166" t="s">
        <v>743</v>
      </c>
    </row>
    <row r="105" spans="1:6" s="161" customFormat="1">
      <c r="A105" s="166" t="s">
        <v>238</v>
      </c>
      <c r="B105" s="161">
        <v>21000101</v>
      </c>
      <c r="C105" s="242">
        <v>60000</v>
      </c>
      <c r="D105" s="167">
        <v>44424</v>
      </c>
      <c r="E105" s="166" t="s">
        <v>239</v>
      </c>
      <c r="F105" s="166" t="s">
        <v>743</v>
      </c>
    </row>
    <row r="106" spans="1:6" s="161" customFormat="1">
      <c r="A106" s="166" t="s">
        <v>238</v>
      </c>
      <c r="B106" s="161">
        <v>21000102</v>
      </c>
      <c r="C106" s="242">
        <v>60000</v>
      </c>
      <c r="D106" s="167">
        <v>44424</v>
      </c>
      <c r="E106" s="166" t="s">
        <v>239</v>
      </c>
      <c r="F106" s="166" t="s">
        <v>743</v>
      </c>
    </row>
    <row r="107" spans="1:6" s="161" customFormat="1">
      <c r="A107" s="166" t="s">
        <v>238</v>
      </c>
      <c r="B107" s="161">
        <v>21000103</v>
      </c>
      <c r="C107" s="242">
        <v>60000</v>
      </c>
      <c r="D107" s="167">
        <v>44424</v>
      </c>
      <c r="E107" s="166" t="s">
        <v>239</v>
      </c>
      <c r="F107" s="166" t="s">
        <v>743</v>
      </c>
    </row>
    <row r="108" spans="1:6" s="161" customFormat="1">
      <c r="A108" s="166" t="s">
        <v>238</v>
      </c>
      <c r="B108" s="161">
        <v>21000104</v>
      </c>
      <c r="C108" s="242">
        <v>60000</v>
      </c>
      <c r="D108" s="167">
        <v>44424</v>
      </c>
      <c r="E108" s="166" t="s">
        <v>239</v>
      </c>
      <c r="F108" s="166" t="s">
        <v>743</v>
      </c>
    </row>
    <row r="109" spans="1:6" s="161" customFormat="1">
      <c r="A109" s="166" t="s">
        <v>238</v>
      </c>
      <c r="B109" s="161">
        <v>21000105</v>
      </c>
      <c r="C109" s="242">
        <v>60000</v>
      </c>
      <c r="D109" s="167">
        <v>44424</v>
      </c>
      <c r="E109" s="166" t="s">
        <v>239</v>
      </c>
      <c r="F109" s="166" t="s">
        <v>743</v>
      </c>
    </row>
    <row r="110" spans="1:6" s="161" customFormat="1">
      <c r="A110" s="166" t="s">
        <v>238</v>
      </c>
      <c r="B110" s="161">
        <v>21000106</v>
      </c>
      <c r="C110" s="242">
        <v>60000</v>
      </c>
      <c r="D110" s="167">
        <v>44424</v>
      </c>
      <c r="E110" s="166" t="s">
        <v>421</v>
      </c>
      <c r="F110" s="166" t="s">
        <v>743</v>
      </c>
    </row>
    <row r="111" spans="1:6" s="161" customFormat="1">
      <c r="A111" s="166" t="s">
        <v>238</v>
      </c>
      <c r="B111" s="161">
        <v>21000107</v>
      </c>
      <c r="C111" s="242">
        <v>60000</v>
      </c>
      <c r="D111" s="167">
        <v>44424</v>
      </c>
      <c r="E111" s="166" t="s">
        <v>421</v>
      </c>
      <c r="F111" s="166" t="s">
        <v>743</v>
      </c>
    </row>
    <row r="112" spans="1:6" s="161" customFormat="1">
      <c r="A112" s="166" t="s">
        <v>238</v>
      </c>
      <c r="B112" s="161">
        <v>21000108</v>
      </c>
      <c r="C112" s="242">
        <v>60000</v>
      </c>
      <c r="D112" s="167">
        <v>44424</v>
      </c>
      <c r="E112" s="166" t="s">
        <v>421</v>
      </c>
      <c r="F112" s="166" t="s">
        <v>743</v>
      </c>
    </row>
    <row r="113" spans="1:6" s="161" customFormat="1">
      <c r="A113" s="166" t="s">
        <v>238</v>
      </c>
      <c r="B113" s="161">
        <v>21000109</v>
      </c>
      <c r="C113" s="242">
        <v>60000</v>
      </c>
      <c r="D113" s="167">
        <v>44424</v>
      </c>
      <c r="E113" s="166" t="s">
        <v>239</v>
      </c>
      <c r="F113" s="166" t="s">
        <v>743</v>
      </c>
    </row>
    <row r="114" spans="1:6" s="161" customFormat="1">
      <c r="A114" s="166" t="s">
        <v>238</v>
      </c>
      <c r="B114" s="161">
        <v>21000110</v>
      </c>
      <c r="C114" s="242">
        <v>60000</v>
      </c>
      <c r="D114" s="167">
        <v>44424</v>
      </c>
      <c r="E114" s="166" t="s">
        <v>239</v>
      </c>
      <c r="F114" s="166" t="s">
        <v>743</v>
      </c>
    </row>
    <row r="115" spans="1:6" s="161" customFormat="1">
      <c r="A115" s="166" t="s">
        <v>238</v>
      </c>
      <c r="B115" s="161">
        <v>21000111</v>
      </c>
      <c r="C115" s="242">
        <v>60000</v>
      </c>
      <c r="D115" s="167">
        <v>44424</v>
      </c>
      <c r="E115" s="166" t="s">
        <v>239</v>
      </c>
      <c r="F115" s="166" t="s">
        <v>743</v>
      </c>
    </row>
    <row r="116" spans="1:6" s="161" customFormat="1">
      <c r="A116" s="166" t="s">
        <v>238</v>
      </c>
      <c r="B116" s="161">
        <v>21000112</v>
      </c>
      <c r="C116" s="242">
        <v>60000</v>
      </c>
      <c r="D116" s="167">
        <v>44424</v>
      </c>
      <c r="E116" s="166" t="s">
        <v>239</v>
      </c>
      <c r="F116" s="166" t="s">
        <v>743</v>
      </c>
    </row>
    <row r="117" spans="1:6" s="161" customFormat="1">
      <c r="A117" s="166" t="s">
        <v>238</v>
      </c>
      <c r="B117" s="161">
        <v>21000113</v>
      </c>
      <c r="C117" s="242">
        <v>300</v>
      </c>
      <c r="D117" s="167">
        <v>44438</v>
      </c>
      <c r="E117" s="166" t="s">
        <v>239</v>
      </c>
      <c r="F117" s="166" t="s">
        <v>744</v>
      </c>
    </row>
    <row r="118" spans="1:6" s="161" customFormat="1">
      <c r="A118" s="166" t="s">
        <v>238</v>
      </c>
      <c r="B118" s="161">
        <v>21000114</v>
      </c>
      <c r="C118" s="242">
        <v>1500</v>
      </c>
      <c r="D118" s="167">
        <v>44438</v>
      </c>
      <c r="E118" s="166" t="s">
        <v>239</v>
      </c>
      <c r="F118" s="166" t="s">
        <v>744</v>
      </c>
    </row>
    <row r="119" spans="1:6" s="161" customFormat="1">
      <c r="A119" s="166" t="s">
        <v>238</v>
      </c>
      <c r="B119" s="161">
        <v>21000115</v>
      </c>
      <c r="C119" s="242">
        <v>1800</v>
      </c>
      <c r="D119" s="167">
        <v>44438</v>
      </c>
      <c r="E119" s="166" t="s">
        <v>239</v>
      </c>
      <c r="F119" s="166" t="s">
        <v>744</v>
      </c>
    </row>
    <row r="120" spans="1:6" s="161" customFormat="1">
      <c r="A120" s="166" t="s">
        <v>238</v>
      </c>
      <c r="B120" s="161">
        <v>21000116</v>
      </c>
      <c r="C120" s="215">
        <v>126250</v>
      </c>
      <c r="D120" s="167">
        <v>44439</v>
      </c>
      <c r="E120" s="166" t="s">
        <v>239</v>
      </c>
      <c r="F120" s="166" t="s">
        <v>745</v>
      </c>
    </row>
    <row r="121" spans="1:6">
      <c r="C121" s="238">
        <f>SUM(C98:C120)</f>
        <v>1970655.05</v>
      </c>
    </row>
    <row r="123" spans="1:6" s="161" customFormat="1">
      <c r="A123" s="169" t="s">
        <v>232</v>
      </c>
      <c r="B123" s="169" t="s">
        <v>514</v>
      </c>
      <c r="C123" s="169" t="s">
        <v>515</v>
      </c>
      <c r="D123" s="169" t="s">
        <v>516</v>
      </c>
      <c r="E123" s="169" t="s">
        <v>233</v>
      </c>
      <c r="F123" s="169" t="s">
        <v>517</v>
      </c>
    </row>
    <row r="124" spans="1:6" s="161" customFormat="1">
      <c r="A124" s="166" t="s">
        <v>238</v>
      </c>
      <c r="B124" s="161">
        <v>21000117</v>
      </c>
      <c r="C124" s="170">
        <v>15000</v>
      </c>
      <c r="D124" s="167">
        <v>44449</v>
      </c>
      <c r="E124" s="166" t="s">
        <v>239</v>
      </c>
      <c r="F124" s="168" t="s">
        <v>811</v>
      </c>
    </row>
    <row r="125" spans="1:6" s="161" customFormat="1">
      <c r="A125" s="166" t="s">
        <v>238</v>
      </c>
      <c r="B125" s="161">
        <v>21000118</v>
      </c>
      <c r="C125" s="170">
        <v>9600</v>
      </c>
      <c r="D125" s="167">
        <v>44449</v>
      </c>
      <c r="E125" s="166" t="s">
        <v>239</v>
      </c>
      <c r="F125" s="168" t="s">
        <v>812</v>
      </c>
    </row>
    <row r="126" spans="1:6" s="161" customFormat="1">
      <c r="A126" s="166" t="s">
        <v>238</v>
      </c>
      <c r="B126" s="161">
        <v>21000119</v>
      </c>
      <c r="C126" s="170">
        <v>2400000</v>
      </c>
      <c r="D126" s="167">
        <v>44452</v>
      </c>
      <c r="E126" s="166" t="s">
        <v>239</v>
      </c>
      <c r="F126" s="172" t="s">
        <v>522</v>
      </c>
    </row>
    <row r="127" spans="1:6" s="161" customFormat="1">
      <c r="A127" s="166" t="s">
        <v>238</v>
      </c>
      <c r="B127" s="161">
        <v>21000122</v>
      </c>
      <c r="C127" s="170">
        <v>80000</v>
      </c>
      <c r="D127" s="167">
        <v>44455</v>
      </c>
      <c r="E127" s="166" t="s">
        <v>239</v>
      </c>
      <c r="F127" s="168" t="s">
        <v>813</v>
      </c>
    </row>
    <row r="128" spans="1:6" s="161" customFormat="1">
      <c r="A128" s="166" t="s">
        <v>238</v>
      </c>
      <c r="B128" s="161">
        <v>21000124</v>
      </c>
      <c r="C128" s="170">
        <v>30000</v>
      </c>
      <c r="D128" s="167">
        <v>44470</v>
      </c>
      <c r="E128" s="166" t="s">
        <v>239</v>
      </c>
      <c r="F128" s="168" t="s">
        <v>814</v>
      </c>
    </row>
    <row r="129" spans="1:7" s="161" customFormat="1">
      <c r="A129" s="166" t="s">
        <v>238</v>
      </c>
      <c r="B129" s="161">
        <v>21000125</v>
      </c>
      <c r="C129" s="170">
        <v>47396.31</v>
      </c>
      <c r="D129" s="167">
        <v>44470</v>
      </c>
      <c r="E129" s="166" t="s">
        <v>239</v>
      </c>
      <c r="F129" s="168" t="s">
        <v>815</v>
      </c>
    </row>
    <row r="130" spans="1:7" s="161" customFormat="1">
      <c r="A130" s="166" t="s">
        <v>238</v>
      </c>
      <c r="B130" s="161">
        <v>21000129</v>
      </c>
      <c r="C130" s="170">
        <v>73640</v>
      </c>
      <c r="D130" s="167">
        <v>44483</v>
      </c>
      <c r="E130" s="166" t="s">
        <v>239</v>
      </c>
      <c r="F130" s="168" t="s">
        <v>816</v>
      </c>
    </row>
    <row r="131" spans="1:7" s="161" customFormat="1">
      <c r="A131" s="166" t="s">
        <v>238</v>
      </c>
      <c r="B131" s="161">
        <v>21000130</v>
      </c>
      <c r="C131" s="170">
        <v>295500</v>
      </c>
      <c r="D131" s="167">
        <v>44483</v>
      </c>
      <c r="E131" s="166" t="s">
        <v>239</v>
      </c>
      <c r="F131" s="168" t="s">
        <v>817</v>
      </c>
    </row>
    <row r="132" spans="1:7" s="161" customFormat="1">
      <c r="A132" s="166" t="s">
        <v>238</v>
      </c>
      <c r="B132" s="161">
        <v>21000131</v>
      </c>
      <c r="C132" s="170">
        <v>2138.4</v>
      </c>
      <c r="D132" s="167">
        <v>44483</v>
      </c>
      <c r="E132" s="166" t="s">
        <v>239</v>
      </c>
      <c r="F132" s="168" t="s">
        <v>818</v>
      </c>
    </row>
    <row r="133" spans="1:7">
      <c r="C133" s="175">
        <f>SUM(C124:C132)</f>
        <v>2953274.71</v>
      </c>
    </row>
    <row r="136" spans="1:7" s="161" customFormat="1">
      <c r="A136" s="169" t="s">
        <v>232</v>
      </c>
      <c r="B136" s="169" t="s">
        <v>514</v>
      </c>
      <c r="C136" s="214" t="s">
        <v>515</v>
      </c>
      <c r="D136" s="169" t="s">
        <v>516</v>
      </c>
      <c r="E136" s="169" t="s">
        <v>233</v>
      </c>
      <c r="F136" s="169" t="s">
        <v>910</v>
      </c>
      <c r="G136" s="245" t="s">
        <v>517</v>
      </c>
    </row>
    <row r="137" spans="1:7" s="196" customFormat="1">
      <c r="A137" s="235" t="s">
        <v>238</v>
      </c>
      <c r="B137" s="196">
        <v>21000124</v>
      </c>
      <c r="C137" s="242">
        <v>30000</v>
      </c>
      <c r="D137" s="236">
        <v>44470</v>
      </c>
      <c r="E137" s="235" t="s">
        <v>239</v>
      </c>
      <c r="F137" s="235" t="s">
        <v>911</v>
      </c>
      <c r="G137" s="348" t="s">
        <v>814</v>
      </c>
    </row>
    <row r="138" spans="1:7" s="196" customFormat="1">
      <c r="A138" s="235" t="s">
        <v>238</v>
      </c>
      <c r="B138" s="196">
        <v>21000125</v>
      </c>
      <c r="C138" s="242">
        <v>47396.31</v>
      </c>
      <c r="D138" s="236">
        <v>44470</v>
      </c>
      <c r="E138" s="235" t="s">
        <v>239</v>
      </c>
      <c r="F138" s="235" t="s">
        <v>912</v>
      </c>
      <c r="G138" s="348" t="s">
        <v>815</v>
      </c>
    </row>
    <row r="139" spans="1:7" s="196" customFormat="1">
      <c r="A139" s="235" t="s">
        <v>238</v>
      </c>
      <c r="B139" s="196">
        <v>21000129</v>
      </c>
      <c r="C139" s="242">
        <v>73640</v>
      </c>
      <c r="D139" s="236">
        <v>44483</v>
      </c>
      <c r="E139" s="235" t="s">
        <v>239</v>
      </c>
      <c r="F139" s="235" t="s">
        <v>912</v>
      </c>
      <c r="G139" s="348" t="s">
        <v>816</v>
      </c>
    </row>
    <row r="140" spans="1:7" s="196" customFormat="1">
      <c r="A140" s="235" t="s">
        <v>238</v>
      </c>
      <c r="B140" s="196">
        <v>21000130</v>
      </c>
      <c r="C140" s="242">
        <v>295500</v>
      </c>
      <c r="D140" s="236">
        <v>44483</v>
      </c>
      <c r="E140" s="235" t="s">
        <v>239</v>
      </c>
      <c r="F140" s="235" t="s">
        <v>912</v>
      </c>
      <c r="G140" s="348" t="s">
        <v>817</v>
      </c>
    </row>
    <row r="141" spans="1:7" s="196" customFormat="1">
      <c r="A141" s="235" t="s">
        <v>238</v>
      </c>
      <c r="B141" s="196">
        <v>21000131</v>
      </c>
      <c r="C141" s="242">
        <v>2138.4</v>
      </c>
      <c r="D141" s="236">
        <v>44483</v>
      </c>
      <c r="E141" s="235" t="s">
        <v>239</v>
      </c>
      <c r="F141" s="235" t="s">
        <v>912</v>
      </c>
      <c r="G141" s="348" t="s">
        <v>818</v>
      </c>
    </row>
    <row r="142" spans="1:7" s="196" customFormat="1">
      <c r="A142" s="235" t="s">
        <v>238</v>
      </c>
      <c r="B142" s="196">
        <v>21000132</v>
      </c>
      <c r="C142" s="242">
        <v>1800</v>
      </c>
      <c r="D142" s="236">
        <v>44489</v>
      </c>
      <c r="E142" s="235" t="s">
        <v>239</v>
      </c>
      <c r="F142" s="235" t="s">
        <v>913</v>
      </c>
      <c r="G142" s="348" t="s">
        <v>914</v>
      </c>
    </row>
    <row r="143" spans="1:7" s="196" customFormat="1">
      <c r="A143" s="235" t="s">
        <v>238</v>
      </c>
      <c r="B143" s="196">
        <v>21000133</v>
      </c>
      <c r="C143" s="242">
        <v>900</v>
      </c>
      <c r="D143" s="236">
        <v>44489</v>
      </c>
      <c r="E143" s="235" t="s">
        <v>239</v>
      </c>
      <c r="F143" s="235" t="s">
        <v>913</v>
      </c>
      <c r="G143" s="348" t="s">
        <v>915</v>
      </c>
    </row>
    <row r="144" spans="1:7" s="196" customFormat="1">
      <c r="A144" s="235" t="s">
        <v>238</v>
      </c>
      <c r="B144" s="196">
        <v>21000134</v>
      </c>
      <c r="C144" s="242">
        <v>7200</v>
      </c>
      <c r="D144" s="236">
        <v>44489</v>
      </c>
      <c r="E144" s="235" t="s">
        <v>239</v>
      </c>
      <c r="F144" s="235" t="s">
        <v>913</v>
      </c>
      <c r="G144" s="348" t="s">
        <v>916</v>
      </c>
    </row>
    <row r="145" spans="1:7" s="196" customFormat="1">
      <c r="A145" s="235" t="s">
        <v>238</v>
      </c>
      <c r="B145" s="196">
        <v>21000135</v>
      </c>
      <c r="C145" s="242">
        <v>313438.33</v>
      </c>
      <c r="D145" s="236">
        <v>44489</v>
      </c>
      <c r="E145" s="235" t="s">
        <v>239</v>
      </c>
      <c r="F145" s="235" t="s">
        <v>912</v>
      </c>
      <c r="G145" s="349" t="s">
        <v>917</v>
      </c>
    </row>
    <row r="146" spans="1:7" s="196" customFormat="1">
      <c r="A146" s="235" t="s">
        <v>238</v>
      </c>
      <c r="B146" s="196">
        <v>21000136</v>
      </c>
      <c r="C146" s="242">
        <v>166493.96</v>
      </c>
      <c r="D146" s="236">
        <v>44489</v>
      </c>
      <c r="E146" s="235" t="s">
        <v>239</v>
      </c>
      <c r="F146" s="235" t="s">
        <v>912</v>
      </c>
      <c r="G146" s="348" t="s">
        <v>918</v>
      </c>
    </row>
    <row r="147" spans="1:7" s="196" customFormat="1">
      <c r="A147" s="235" t="s">
        <v>238</v>
      </c>
      <c r="B147" s="196">
        <v>21000142</v>
      </c>
      <c r="C147" s="242">
        <v>164900</v>
      </c>
      <c r="D147" s="236">
        <v>44489</v>
      </c>
      <c r="E147" s="235" t="s">
        <v>239</v>
      </c>
      <c r="F147" s="235" t="s">
        <v>912</v>
      </c>
      <c r="G147" s="348" t="s">
        <v>919</v>
      </c>
    </row>
    <row r="148" spans="1:7" s="196" customFormat="1">
      <c r="A148" s="235" t="s">
        <v>238</v>
      </c>
      <c r="B148" s="196">
        <v>21000143</v>
      </c>
      <c r="C148" s="242">
        <v>164900</v>
      </c>
      <c r="D148" s="236">
        <v>44489</v>
      </c>
      <c r="E148" s="235" t="s">
        <v>239</v>
      </c>
      <c r="F148" s="235" t="s">
        <v>912</v>
      </c>
      <c r="G148" s="348" t="s">
        <v>920</v>
      </c>
    </row>
    <row r="149" spans="1:7" s="196" customFormat="1">
      <c r="A149" s="235" t="s">
        <v>238</v>
      </c>
      <c r="B149" s="196">
        <v>21000144</v>
      </c>
      <c r="C149" s="242">
        <v>8100</v>
      </c>
      <c r="D149" s="236">
        <v>44489</v>
      </c>
      <c r="E149" s="235" t="s">
        <v>239</v>
      </c>
      <c r="F149" s="235" t="s">
        <v>913</v>
      </c>
      <c r="G149" s="348" t="s">
        <v>921</v>
      </c>
    </row>
    <row r="150" spans="1:7" s="196" customFormat="1">
      <c r="A150" s="235" t="s">
        <v>238</v>
      </c>
      <c r="B150" s="196">
        <v>21000145</v>
      </c>
      <c r="C150" s="242">
        <v>400</v>
      </c>
      <c r="D150" s="236">
        <v>44490</v>
      </c>
      <c r="E150" s="235" t="s">
        <v>239</v>
      </c>
      <c r="F150" s="235" t="s">
        <v>922</v>
      </c>
      <c r="G150" s="348" t="s">
        <v>923</v>
      </c>
    </row>
    <row r="151" spans="1:7" s="196" customFormat="1">
      <c r="A151" s="235" t="s">
        <v>238</v>
      </c>
      <c r="B151" s="196">
        <v>21000146</v>
      </c>
      <c r="C151" s="242">
        <v>1800</v>
      </c>
      <c r="D151" s="236">
        <v>44494</v>
      </c>
      <c r="E151" s="235" t="s">
        <v>239</v>
      </c>
      <c r="F151" s="235" t="s">
        <v>913</v>
      </c>
      <c r="G151" s="348" t="s">
        <v>924</v>
      </c>
    </row>
    <row r="152" spans="1:7" s="196" customFormat="1">
      <c r="A152" s="235" t="s">
        <v>238</v>
      </c>
      <c r="B152" s="196">
        <v>21000147</v>
      </c>
      <c r="C152" s="242">
        <v>480115.44</v>
      </c>
      <c r="D152" s="236">
        <v>44496</v>
      </c>
      <c r="E152" s="235" t="s">
        <v>239</v>
      </c>
      <c r="F152" s="235" t="s">
        <v>912</v>
      </c>
      <c r="G152" s="348" t="s">
        <v>925</v>
      </c>
    </row>
    <row r="153" spans="1:7" s="196" customFormat="1">
      <c r="A153" s="235" t="s">
        <v>238</v>
      </c>
      <c r="B153" s="196">
        <v>21000148</v>
      </c>
      <c r="C153" s="242">
        <v>199344.6</v>
      </c>
      <c r="D153" s="236">
        <v>44496</v>
      </c>
      <c r="E153" s="235" t="s">
        <v>239</v>
      </c>
      <c r="F153" s="235" t="s">
        <v>912</v>
      </c>
      <c r="G153" s="348" t="s">
        <v>926</v>
      </c>
    </row>
    <row r="154" spans="1:7" s="196" customFormat="1">
      <c r="A154" s="235" t="s">
        <v>238</v>
      </c>
      <c r="B154" s="196">
        <v>21000149</v>
      </c>
      <c r="C154" s="242">
        <v>186728.95</v>
      </c>
      <c r="D154" s="236">
        <v>44496</v>
      </c>
      <c r="E154" s="235" t="s">
        <v>239</v>
      </c>
      <c r="F154" s="235" t="s">
        <v>912</v>
      </c>
      <c r="G154" s="348" t="s">
        <v>927</v>
      </c>
    </row>
    <row r="155" spans="1:7" s="196" customFormat="1">
      <c r="A155" s="235" t="s">
        <v>238</v>
      </c>
      <c r="B155" s="196">
        <v>21000150</v>
      </c>
      <c r="C155" s="242">
        <v>336509.83</v>
      </c>
      <c r="D155" s="236">
        <v>44496</v>
      </c>
      <c r="E155" s="235" t="s">
        <v>239</v>
      </c>
      <c r="F155" s="235" t="s">
        <v>912</v>
      </c>
      <c r="G155" s="348" t="s">
        <v>928</v>
      </c>
    </row>
    <row r="156" spans="1:7" s="196" customFormat="1">
      <c r="A156" s="235" t="s">
        <v>238</v>
      </c>
      <c r="B156" s="196">
        <v>21000151</v>
      </c>
      <c r="C156" s="242">
        <v>6658.4</v>
      </c>
      <c r="D156" s="236">
        <v>44496</v>
      </c>
      <c r="E156" s="235" t="s">
        <v>239</v>
      </c>
      <c r="F156" s="235" t="s">
        <v>912</v>
      </c>
      <c r="G156" s="348" t="s">
        <v>929</v>
      </c>
    </row>
    <row r="157" spans="1:7" s="196" customFormat="1">
      <c r="A157" s="235" t="s">
        <v>238</v>
      </c>
      <c r="B157" s="196">
        <v>21000152</v>
      </c>
      <c r="C157" s="242">
        <v>6200</v>
      </c>
      <c r="D157" s="236">
        <v>44498</v>
      </c>
      <c r="E157" s="235" t="s">
        <v>239</v>
      </c>
      <c r="F157" s="235" t="s">
        <v>912</v>
      </c>
      <c r="G157" s="348" t="s">
        <v>930</v>
      </c>
    </row>
    <row r="158" spans="1:7" s="196" customFormat="1">
      <c r="A158" s="235"/>
      <c r="C158" s="250">
        <f>SUM(C137:C157)</f>
        <v>2494164.2200000002</v>
      </c>
      <c r="D158" s="236"/>
      <c r="E158" s="235"/>
      <c r="F158" s="235"/>
      <c r="G158" s="348"/>
    </row>
    <row r="159" spans="1:7" s="196" customFormat="1">
      <c r="A159" s="235"/>
      <c r="C159" s="242"/>
      <c r="D159" s="236"/>
      <c r="E159" s="235"/>
      <c r="F159" s="235"/>
      <c r="G159" s="348"/>
    </row>
    <row r="160" spans="1:7" s="161" customFormat="1">
      <c r="A160" s="169" t="s">
        <v>232</v>
      </c>
      <c r="B160" s="169" t="s">
        <v>514</v>
      </c>
      <c r="C160" s="214" t="s">
        <v>515</v>
      </c>
      <c r="D160" s="169" t="s">
        <v>516</v>
      </c>
      <c r="E160" s="169" t="s">
        <v>233</v>
      </c>
      <c r="F160" s="169" t="s">
        <v>910</v>
      </c>
      <c r="G160" s="245" t="s">
        <v>517</v>
      </c>
    </row>
    <row r="161" spans="1:7" s="161" customFormat="1">
      <c r="A161" s="166" t="s">
        <v>238</v>
      </c>
      <c r="B161" s="161">
        <v>21000153</v>
      </c>
      <c r="C161" s="215">
        <v>178920</v>
      </c>
      <c r="D161" s="167">
        <v>44504</v>
      </c>
      <c r="E161" s="166" t="s">
        <v>239</v>
      </c>
      <c r="F161" s="166" t="s">
        <v>912</v>
      </c>
      <c r="G161" s="168" t="s">
        <v>931</v>
      </c>
    </row>
    <row r="162" spans="1:7" s="161" customFormat="1">
      <c r="A162" s="166" t="s">
        <v>238</v>
      </c>
      <c r="B162" s="161">
        <v>21000154</v>
      </c>
      <c r="C162" s="215">
        <v>2700</v>
      </c>
      <c r="D162" s="167">
        <v>44505</v>
      </c>
      <c r="E162" s="166" t="s">
        <v>239</v>
      </c>
      <c r="F162" s="166" t="s">
        <v>913</v>
      </c>
      <c r="G162" s="168" t="s">
        <v>932</v>
      </c>
    </row>
    <row r="163" spans="1:7" s="161" customFormat="1">
      <c r="A163" s="166" t="s">
        <v>238</v>
      </c>
      <c r="B163" s="161">
        <v>21000155</v>
      </c>
      <c r="C163" s="215">
        <v>18000</v>
      </c>
      <c r="D163" s="167">
        <v>44505</v>
      </c>
      <c r="E163" s="166" t="s">
        <v>239</v>
      </c>
      <c r="F163" s="166" t="s">
        <v>913</v>
      </c>
      <c r="G163" s="168" t="s">
        <v>933</v>
      </c>
    </row>
    <row r="164" spans="1:7" s="161" customFormat="1">
      <c r="A164" s="166" t="s">
        <v>238</v>
      </c>
      <c r="B164" s="161">
        <v>21000156</v>
      </c>
      <c r="C164" s="215">
        <v>4050</v>
      </c>
      <c r="D164" s="167">
        <v>44505</v>
      </c>
      <c r="E164" s="166" t="s">
        <v>239</v>
      </c>
      <c r="F164" s="166" t="s">
        <v>913</v>
      </c>
      <c r="G164" s="168" t="s">
        <v>934</v>
      </c>
    </row>
    <row r="165" spans="1:7" s="161" customFormat="1">
      <c r="A165" s="166" t="s">
        <v>238</v>
      </c>
      <c r="B165" s="161">
        <v>21000157</v>
      </c>
      <c r="C165" s="215">
        <v>14400</v>
      </c>
      <c r="D165" s="167">
        <v>44505</v>
      </c>
      <c r="E165" s="166" t="s">
        <v>239</v>
      </c>
      <c r="F165" s="166" t="s">
        <v>913</v>
      </c>
      <c r="G165" s="168" t="s">
        <v>935</v>
      </c>
    </row>
    <row r="166" spans="1:7" s="161" customFormat="1">
      <c r="A166" s="166" t="s">
        <v>238</v>
      </c>
      <c r="B166" s="161">
        <v>21000158</v>
      </c>
      <c r="C166" s="215">
        <v>23100</v>
      </c>
      <c r="D166" s="167">
        <v>44505</v>
      </c>
      <c r="E166" s="166" t="s">
        <v>239</v>
      </c>
      <c r="F166" s="166" t="s">
        <v>913</v>
      </c>
      <c r="G166" s="168" t="s">
        <v>936</v>
      </c>
    </row>
    <row r="167" spans="1:7" s="161" customFormat="1">
      <c r="A167" s="166" t="s">
        <v>238</v>
      </c>
      <c r="B167" s="161">
        <v>21000159</v>
      </c>
      <c r="C167" s="215">
        <v>30000</v>
      </c>
      <c r="D167" s="167">
        <v>44505</v>
      </c>
      <c r="E167" s="166" t="s">
        <v>239</v>
      </c>
      <c r="F167" s="166" t="s">
        <v>911</v>
      </c>
      <c r="G167" s="168" t="s">
        <v>937</v>
      </c>
    </row>
    <row r="168" spans="1:7" s="161" customFormat="1">
      <c r="A168" s="166" t="s">
        <v>238</v>
      </c>
      <c r="B168" s="161">
        <v>21000160</v>
      </c>
      <c r="C168" s="215">
        <v>5460</v>
      </c>
      <c r="D168" s="167">
        <v>44505</v>
      </c>
      <c r="E168" s="166" t="s">
        <v>239</v>
      </c>
      <c r="F168" s="166" t="s">
        <v>912</v>
      </c>
      <c r="G168" s="168" t="s">
        <v>938</v>
      </c>
    </row>
    <row r="169" spans="1:7" s="161" customFormat="1">
      <c r="A169" s="166" t="s">
        <v>238</v>
      </c>
      <c r="B169" s="161">
        <v>21000161</v>
      </c>
      <c r="C169" s="215">
        <v>10000</v>
      </c>
      <c r="D169" s="167">
        <v>44508</v>
      </c>
      <c r="E169" s="166" t="s">
        <v>421</v>
      </c>
      <c r="F169" s="166" t="s">
        <v>939</v>
      </c>
      <c r="G169" s="168" t="s">
        <v>940</v>
      </c>
    </row>
    <row r="170" spans="1:7" s="161" customFormat="1">
      <c r="A170" s="166" t="s">
        <v>238</v>
      </c>
      <c r="B170" s="161">
        <v>21000162</v>
      </c>
      <c r="C170" s="215">
        <v>10000</v>
      </c>
      <c r="D170" s="167">
        <v>44508</v>
      </c>
      <c r="E170" s="166" t="s">
        <v>421</v>
      </c>
      <c r="F170" s="166" t="s">
        <v>939</v>
      </c>
      <c r="G170" s="168" t="s">
        <v>940</v>
      </c>
    </row>
    <row r="171" spans="1:7" s="161" customFormat="1">
      <c r="A171" s="166" t="s">
        <v>238</v>
      </c>
      <c r="B171" s="161">
        <v>21000163</v>
      </c>
      <c r="C171" s="215">
        <v>10000</v>
      </c>
      <c r="D171" s="167">
        <v>44508</v>
      </c>
      <c r="E171" s="166" t="s">
        <v>421</v>
      </c>
      <c r="F171" s="166" t="s">
        <v>939</v>
      </c>
      <c r="G171" s="168" t="s">
        <v>941</v>
      </c>
    </row>
    <row r="172" spans="1:7" s="161" customFormat="1">
      <c r="A172" s="166" t="s">
        <v>238</v>
      </c>
      <c r="B172" s="161">
        <v>21000164</v>
      </c>
      <c r="C172" s="215">
        <v>150000</v>
      </c>
      <c r="D172" s="167">
        <v>44508</v>
      </c>
      <c r="E172" s="166" t="s">
        <v>421</v>
      </c>
      <c r="F172" s="166" t="s">
        <v>939</v>
      </c>
      <c r="G172" s="168" t="s">
        <v>941</v>
      </c>
    </row>
    <row r="173" spans="1:7" s="161" customFormat="1">
      <c r="A173" s="166" t="s">
        <v>238</v>
      </c>
      <c r="B173" s="161">
        <v>21000165</v>
      </c>
      <c r="C173" s="215">
        <v>10000</v>
      </c>
      <c r="D173" s="167">
        <v>44508</v>
      </c>
      <c r="E173" s="166" t="s">
        <v>421</v>
      </c>
      <c r="F173" s="166" t="s">
        <v>939</v>
      </c>
      <c r="G173" s="168" t="s">
        <v>941</v>
      </c>
    </row>
    <row r="174" spans="1:7" s="161" customFormat="1">
      <c r="A174" s="166" t="s">
        <v>238</v>
      </c>
      <c r="B174" s="161">
        <v>21000166</v>
      </c>
      <c r="C174" s="215">
        <v>10000</v>
      </c>
      <c r="D174" s="167">
        <v>44508</v>
      </c>
      <c r="E174" s="166" t="s">
        <v>421</v>
      </c>
      <c r="F174" s="166" t="s">
        <v>939</v>
      </c>
      <c r="G174" s="168" t="s">
        <v>941</v>
      </c>
    </row>
    <row r="175" spans="1:7" s="161" customFormat="1">
      <c r="A175" s="166" t="s">
        <v>238</v>
      </c>
      <c r="B175" s="161">
        <v>21000167</v>
      </c>
      <c r="C175" s="215">
        <v>10000</v>
      </c>
      <c r="D175" s="167">
        <v>44508</v>
      </c>
      <c r="E175" s="166" t="s">
        <v>421</v>
      </c>
      <c r="F175" s="166" t="s">
        <v>939</v>
      </c>
      <c r="G175" s="168" t="s">
        <v>941</v>
      </c>
    </row>
    <row r="176" spans="1:7" s="161" customFormat="1">
      <c r="A176" s="166" t="s">
        <v>238</v>
      </c>
      <c r="B176" s="161">
        <v>21000168</v>
      </c>
      <c r="C176" s="215">
        <v>10000</v>
      </c>
      <c r="D176" s="167">
        <v>44508</v>
      </c>
      <c r="E176" s="166" t="s">
        <v>421</v>
      </c>
      <c r="F176" s="166" t="s">
        <v>939</v>
      </c>
      <c r="G176" s="168" t="s">
        <v>941</v>
      </c>
    </row>
    <row r="177" spans="1:7" s="161" customFormat="1">
      <c r="A177" s="166" t="s">
        <v>238</v>
      </c>
      <c r="B177" s="161">
        <v>21000169</v>
      </c>
      <c r="C177" s="215">
        <v>10000</v>
      </c>
      <c r="D177" s="167">
        <v>44508</v>
      </c>
      <c r="E177" s="166" t="s">
        <v>421</v>
      </c>
      <c r="F177" s="166" t="s">
        <v>939</v>
      </c>
      <c r="G177" s="168" t="s">
        <v>941</v>
      </c>
    </row>
    <row r="178" spans="1:7" s="161" customFormat="1">
      <c r="A178" s="166" t="s">
        <v>238</v>
      </c>
      <c r="B178" s="161">
        <v>21000170</v>
      </c>
      <c r="C178" s="215">
        <v>10000</v>
      </c>
      <c r="D178" s="167">
        <v>44508</v>
      </c>
      <c r="E178" s="166" t="s">
        <v>421</v>
      </c>
      <c r="F178" s="166" t="s">
        <v>939</v>
      </c>
      <c r="G178" s="168" t="s">
        <v>941</v>
      </c>
    </row>
    <row r="179" spans="1:7" s="161" customFormat="1">
      <c r="A179" s="166" t="s">
        <v>238</v>
      </c>
      <c r="B179" s="161">
        <v>21000171</v>
      </c>
      <c r="C179" s="215">
        <v>10000</v>
      </c>
      <c r="D179" s="167">
        <v>44508</v>
      </c>
      <c r="E179" s="166" t="s">
        <v>421</v>
      </c>
      <c r="F179" s="166" t="s">
        <v>939</v>
      </c>
      <c r="G179" s="168" t="s">
        <v>941</v>
      </c>
    </row>
    <row r="180" spans="1:7" s="161" customFormat="1">
      <c r="A180" s="166" t="s">
        <v>238</v>
      </c>
      <c r="B180" s="161">
        <v>21000172</v>
      </c>
      <c r="C180" s="215">
        <v>20000</v>
      </c>
      <c r="D180" s="167">
        <v>44508</v>
      </c>
      <c r="E180" s="166" t="s">
        <v>421</v>
      </c>
      <c r="F180" s="166" t="s">
        <v>939</v>
      </c>
      <c r="G180" s="168" t="s">
        <v>941</v>
      </c>
    </row>
    <row r="181" spans="1:7" s="161" customFormat="1">
      <c r="A181" s="166" t="s">
        <v>238</v>
      </c>
      <c r="B181" s="161">
        <v>21000173</v>
      </c>
      <c r="C181" s="215">
        <v>10000</v>
      </c>
      <c r="D181" s="167">
        <v>44508</v>
      </c>
      <c r="E181" s="166" t="s">
        <v>421</v>
      </c>
      <c r="F181" s="166" t="s">
        <v>939</v>
      </c>
      <c r="G181" s="168" t="s">
        <v>941</v>
      </c>
    </row>
    <row r="182" spans="1:7" s="161" customFormat="1">
      <c r="A182" s="166" t="s">
        <v>238</v>
      </c>
      <c r="B182" s="161">
        <v>21000174</v>
      </c>
      <c r="C182" s="215">
        <v>10000</v>
      </c>
      <c r="D182" s="167">
        <v>44508</v>
      </c>
      <c r="E182" s="166" t="s">
        <v>421</v>
      </c>
      <c r="F182" s="166" t="s">
        <v>939</v>
      </c>
      <c r="G182" s="168" t="s">
        <v>941</v>
      </c>
    </row>
    <row r="183" spans="1:7" s="161" customFormat="1">
      <c r="A183" s="166" t="s">
        <v>238</v>
      </c>
      <c r="B183" s="161">
        <v>21000175</v>
      </c>
      <c r="C183" s="215">
        <v>10000</v>
      </c>
      <c r="D183" s="167">
        <v>44508</v>
      </c>
      <c r="E183" s="166" t="s">
        <v>421</v>
      </c>
      <c r="F183" s="166" t="s">
        <v>939</v>
      </c>
      <c r="G183" s="168" t="s">
        <v>941</v>
      </c>
    </row>
    <row r="184" spans="1:7" s="161" customFormat="1">
      <c r="A184" s="166" t="s">
        <v>238</v>
      </c>
      <c r="B184" s="161">
        <v>21000176</v>
      </c>
      <c r="C184" s="215">
        <v>150000</v>
      </c>
      <c r="D184" s="167">
        <v>44508</v>
      </c>
      <c r="E184" s="166" t="s">
        <v>421</v>
      </c>
      <c r="F184" s="166" t="s">
        <v>939</v>
      </c>
      <c r="G184" s="168" t="s">
        <v>941</v>
      </c>
    </row>
    <row r="185" spans="1:7" s="161" customFormat="1">
      <c r="A185" s="166" t="s">
        <v>238</v>
      </c>
      <c r="B185" s="161">
        <v>21000177</v>
      </c>
      <c r="C185" s="215">
        <v>20000</v>
      </c>
      <c r="D185" s="167">
        <v>44508</v>
      </c>
      <c r="E185" s="166" t="s">
        <v>421</v>
      </c>
      <c r="F185" s="166" t="s">
        <v>939</v>
      </c>
      <c r="G185" s="168" t="s">
        <v>941</v>
      </c>
    </row>
    <row r="186" spans="1:7" s="161" customFormat="1">
      <c r="A186" s="166" t="s">
        <v>238</v>
      </c>
      <c r="B186" s="161">
        <v>21000178</v>
      </c>
      <c r="C186" s="215">
        <v>10000</v>
      </c>
      <c r="D186" s="167">
        <v>44508</v>
      </c>
      <c r="E186" s="166" t="s">
        <v>421</v>
      </c>
      <c r="F186" s="166" t="s">
        <v>939</v>
      </c>
      <c r="G186" s="168" t="s">
        <v>941</v>
      </c>
    </row>
    <row r="187" spans="1:7" s="161" customFormat="1">
      <c r="A187" s="166" t="s">
        <v>238</v>
      </c>
      <c r="B187" s="161">
        <v>21000179</v>
      </c>
      <c r="C187" s="215">
        <v>10000</v>
      </c>
      <c r="D187" s="167">
        <v>44508</v>
      </c>
      <c r="E187" s="166" t="s">
        <v>421</v>
      </c>
      <c r="F187" s="166" t="s">
        <v>939</v>
      </c>
      <c r="G187" s="168" t="s">
        <v>941</v>
      </c>
    </row>
    <row r="188" spans="1:7" s="161" customFormat="1">
      <c r="A188" s="166" t="s">
        <v>238</v>
      </c>
      <c r="B188" s="161">
        <v>21000180</v>
      </c>
      <c r="C188" s="215">
        <v>150000</v>
      </c>
      <c r="D188" s="167">
        <v>44508</v>
      </c>
      <c r="E188" s="166" t="s">
        <v>239</v>
      </c>
      <c r="F188" s="166" t="s">
        <v>911</v>
      </c>
      <c r="G188" s="168" t="s">
        <v>941</v>
      </c>
    </row>
    <row r="189" spans="1:7" s="161" customFormat="1">
      <c r="A189" s="166" t="s">
        <v>238</v>
      </c>
      <c r="B189" s="161">
        <v>21000181</v>
      </c>
      <c r="C189" s="215">
        <v>150000</v>
      </c>
      <c r="D189" s="167">
        <v>44508</v>
      </c>
      <c r="E189" s="166" t="s">
        <v>239</v>
      </c>
      <c r="F189" s="166" t="s">
        <v>911</v>
      </c>
      <c r="G189" s="168" t="s">
        <v>941</v>
      </c>
    </row>
    <row r="190" spans="1:7" s="161" customFormat="1">
      <c r="A190" s="166" t="s">
        <v>238</v>
      </c>
      <c r="B190" s="161">
        <v>21000182</v>
      </c>
      <c r="C190" s="215">
        <v>10000</v>
      </c>
      <c r="D190" s="167">
        <v>44508</v>
      </c>
      <c r="E190" s="166" t="s">
        <v>421</v>
      </c>
      <c r="F190" s="166" t="s">
        <v>939</v>
      </c>
      <c r="G190" s="168" t="s">
        <v>940</v>
      </c>
    </row>
    <row r="191" spans="1:7" s="161" customFormat="1">
      <c r="A191" s="166" t="s">
        <v>238</v>
      </c>
      <c r="B191" s="161">
        <v>21000183</v>
      </c>
      <c r="C191" s="215">
        <v>20000</v>
      </c>
      <c r="D191" s="167">
        <v>44508</v>
      </c>
      <c r="E191" s="166" t="s">
        <v>421</v>
      </c>
      <c r="F191" s="166" t="s">
        <v>939</v>
      </c>
      <c r="G191" s="168" t="s">
        <v>941</v>
      </c>
    </row>
    <row r="192" spans="1:7" s="161" customFormat="1">
      <c r="A192" s="166" t="s">
        <v>238</v>
      </c>
      <c r="B192" s="161">
        <v>21000184</v>
      </c>
      <c r="C192" s="215">
        <v>20000</v>
      </c>
      <c r="D192" s="167">
        <v>44508</v>
      </c>
      <c r="E192" s="166" t="s">
        <v>421</v>
      </c>
      <c r="F192" s="166" t="s">
        <v>939</v>
      </c>
      <c r="G192" s="168" t="s">
        <v>940</v>
      </c>
    </row>
    <row r="193" spans="1:7" s="161" customFormat="1">
      <c r="A193" s="166" t="s">
        <v>238</v>
      </c>
      <c r="B193" s="161">
        <v>21000185</v>
      </c>
      <c r="C193" s="215">
        <v>10000</v>
      </c>
      <c r="D193" s="167">
        <v>44508</v>
      </c>
      <c r="E193" s="166" t="s">
        <v>239</v>
      </c>
      <c r="F193" s="166" t="s">
        <v>911</v>
      </c>
      <c r="G193" s="168" t="s">
        <v>941</v>
      </c>
    </row>
    <row r="194" spans="1:7" s="161" customFormat="1">
      <c r="A194" s="166" t="s">
        <v>238</v>
      </c>
      <c r="B194" s="161">
        <v>21000186</v>
      </c>
      <c r="C194" s="215">
        <v>10000</v>
      </c>
      <c r="D194" s="167">
        <v>44508</v>
      </c>
      <c r="E194" s="166" t="s">
        <v>239</v>
      </c>
      <c r="F194" s="166" t="s">
        <v>911</v>
      </c>
      <c r="G194" s="168" t="s">
        <v>940</v>
      </c>
    </row>
    <row r="195" spans="1:7" s="161" customFormat="1">
      <c r="A195" s="166" t="s">
        <v>238</v>
      </c>
      <c r="B195" s="161">
        <v>21000187</v>
      </c>
      <c r="C195" s="215">
        <v>20000</v>
      </c>
      <c r="D195" s="167">
        <v>44508</v>
      </c>
      <c r="E195" s="166" t="s">
        <v>239</v>
      </c>
      <c r="F195" s="166" t="s">
        <v>911</v>
      </c>
      <c r="G195" s="168" t="s">
        <v>941</v>
      </c>
    </row>
    <row r="196" spans="1:7" s="161" customFormat="1">
      <c r="A196" s="166" t="s">
        <v>238</v>
      </c>
      <c r="B196" s="161">
        <v>21000188</v>
      </c>
      <c r="C196" s="215">
        <v>10000</v>
      </c>
      <c r="D196" s="167">
        <v>44508</v>
      </c>
      <c r="E196" s="166" t="s">
        <v>239</v>
      </c>
      <c r="F196" s="166" t="s">
        <v>911</v>
      </c>
      <c r="G196" s="168" t="s">
        <v>941</v>
      </c>
    </row>
    <row r="197" spans="1:7" s="161" customFormat="1">
      <c r="A197" s="166" t="s">
        <v>238</v>
      </c>
      <c r="B197" s="161">
        <v>21000189</v>
      </c>
      <c r="C197" s="215">
        <v>10000</v>
      </c>
      <c r="D197" s="167">
        <v>44508</v>
      </c>
      <c r="E197" s="166" t="s">
        <v>239</v>
      </c>
      <c r="F197" s="166" t="s">
        <v>911</v>
      </c>
      <c r="G197" s="168" t="s">
        <v>940</v>
      </c>
    </row>
    <row r="198" spans="1:7" s="161" customFormat="1">
      <c r="A198" s="166" t="s">
        <v>238</v>
      </c>
      <c r="B198" s="161">
        <v>21000190</v>
      </c>
      <c r="C198" s="215">
        <v>10000</v>
      </c>
      <c r="D198" s="167">
        <v>44508</v>
      </c>
      <c r="E198" s="166" t="s">
        <v>239</v>
      </c>
      <c r="F198" s="166" t="s">
        <v>911</v>
      </c>
      <c r="G198" s="168" t="s">
        <v>940</v>
      </c>
    </row>
    <row r="199" spans="1:7" s="161" customFormat="1">
      <c r="A199" s="166" t="s">
        <v>238</v>
      </c>
      <c r="B199" s="161">
        <v>21000191</v>
      </c>
      <c r="C199" s="215">
        <v>20000</v>
      </c>
      <c r="D199" s="167">
        <v>44508</v>
      </c>
      <c r="E199" s="166" t="s">
        <v>239</v>
      </c>
      <c r="F199" s="166" t="s">
        <v>911</v>
      </c>
      <c r="G199" s="168" t="s">
        <v>941</v>
      </c>
    </row>
    <row r="200" spans="1:7" s="161" customFormat="1">
      <c r="A200" s="166" t="s">
        <v>238</v>
      </c>
      <c r="B200" s="161">
        <v>21000192</v>
      </c>
      <c r="C200" s="215">
        <v>10000</v>
      </c>
      <c r="D200" s="167">
        <v>44508</v>
      </c>
      <c r="E200" s="166" t="s">
        <v>239</v>
      </c>
      <c r="F200" s="166" t="s">
        <v>911</v>
      </c>
      <c r="G200" s="168" t="s">
        <v>941</v>
      </c>
    </row>
    <row r="201" spans="1:7" s="161" customFormat="1">
      <c r="A201" s="166" t="s">
        <v>238</v>
      </c>
      <c r="B201" s="161">
        <v>21000193</v>
      </c>
      <c r="C201" s="215">
        <v>10000</v>
      </c>
      <c r="D201" s="167">
        <v>44508</v>
      </c>
      <c r="E201" s="166" t="s">
        <v>239</v>
      </c>
      <c r="F201" s="166" t="s">
        <v>911</v>
      </c>
      <c r="G201" s="168" t="s">
        <v>940</v>
      </c>
    </row>
    <row r="202" spans="1:7" s="161" customFormat="1">
      <c r="A202" s="166" t="s">
        <v>238</v>
      </c>
      <c r="B202" s="161">
        <v>21000194</v>
      </c>
      <c r="C202" s="215">
        <v>20000</v>
      </c>
      <c r="D202" s="167">
        <v>44508</v>
      </c>
      <c r="E202" s="166" t="s">
        <v>239</v>
      </c>
      <c r="F202" s="166" t="s">
        <v>911</v>
      </c>
      <c r="G202" s="168" t="s">
        <v>940</v>
      </c>
    </row>
    <row r="203" spans="1:7" s="161" customFormat="1">
      <c r="A203" s="166" t="s">
        <v>238</v>
      </c>
      <c r="B203" s="161">
        <v>21000195</v>
      </c>
      <c r="C203" s="215">
        <v>10000</v>
      </c>
      <c r="D203" s="167">
        <v>44508</v>
      </c>
      <c r="E203" s="166" t="s">
        <v>239</v>
      </c>
      <c r="F203" s="166" t="s">
        <v>911</v>
      </c>
      <c r="G203" s="168" t="s">
        <v>941</v>
      </c>
    </row>
    <row r="204" spans="1:7" s="161" customFormat="1">
      <c r="A204" s="166" t="s">
        <v>238</v>
      </c>
      <c r="B204" s="161">
        <v>21000196</v>
      </c>
      <c r="C204" s="215">
        <v>10000</v>
      </c>
      <c r="D204" s="167">
        <v>44508</v>
      </c>
      <c r="E204" s="166" t="s">
        <v>239</v>
      </c>
      <c r="F204" s="166" t="s">
        <v>911</v>
      </c>
      <c r="G204" s="168" t="s">
        <v>940</v>
      </c>
    </row>
    <row r="205" spans="1:7" s="161" customFormat="1">
      <c r="A205" s="166" t="s">
        <v>238</v>
      </c>
      <c r="B205" s="161">
        <v>21000197</v>
      </c>
      <c r="C205" s="215">
        <v>10000</v>
      </c>
      <c r="D205" s="167">
        <v>44508</v>
      </c>
      <c r="E205" s="166" t="s">
        <v>239</v>
      </c>
      <c r="F205" s="166" t="s">
        <v>911</v>
      </c>
      <c r="G205" s="168" t="s">
        <v>941</v>
      </c>
    </row>
    <row r="206" spans="1:7" s="161" customFormat="1">
      <c r="A206" s="166" t="s">
        <v>238</v>
      </c>
      <c r="B206" s="161">
        <v>21000198</v>
      </c>
      <c r="C206" s="215">
        <v>10000</v>
      </c>
      <c r="D206" s="167">
        <v>44508</v>
      </c>
      <c r="E206" s="166" t="s">
        <v>239</v>
      </c>
      <c r="F206" s="166" t="s">
        <v>911</v>
      </c>
      <c r="G206" s="168" t="s">
        <v>941</v>
      </c>
    </row>
    <row r="207" spans="1:7" s="161" customFormat="1">
      <c r="A207" s="166" t="s">
        <v>238</v>
      </c>
      <c r="B207" s="161">
        <v>21000199</v>
      </c>
      <c r="C207" s="215">
        <v>10000</v>
      </c>
      <c r="D207" s="167">
        <v>44508</v>
      </c>
      <c r="E207" s="166" t="s">
        <v>239</v>
      </c>
      <c r="F207" s="166" t="s">
        <v>911</v>
      </c>
      <c r="G207" s="168" t="s">
        <v>941</v>
      </c>
    </row>
    <row r="208" spans="1:7" s="161" customFormat="1">
      <c r="A208" s="166" t="s">
        <v>238</v>
      </c>
      <c r="B208" s="161">
        <v>21000200</v>
      </c>
      <c r="C208" s="215">
        <v>10000</v>
      </c>
      <c r="D208" s="167">
        <v>44508</v>
      </c>
      <c r="E208" s="166" t="s">
        <v>239</v>
      </c>
      <c r="F208" s="166" t="s">
        <v>911</v>
      </c>
      <c r="G208" s="168" t="s">
        <v>941</v>
      </c>
    </row>
    <row r="209" spans="1:7" s="161" customFormat="1">
      <c r="A209" s="166" t="s">
        <v>238</v>
      </c>
      <c r="B209" s="161">
        <v>21000201</v>
      </c>
      <c r="C209" s="215">
        <v>150000</v>
      </c>
      <c r="D209" s="167">
        <v>44508</v>
      </c>
      <c r="E209" s="166" t="s">
        <v>239</v>
      </c>
      <c r="F209" s="166" t="s">
        <v>911</v>
      </c>
      <c r="G209" s="168" t="s">
        <v>941</v>
      </c>
    </row>
    <row r="210" spans="1:7" s="161" customFormat="1">
      <c r="A210" s="166" t="s">
        <v>238</v>
      </c>
      <c r="B210" s="161">
        <v>21000202</v>
      </c>
      <c r="C210" s="215">
        <v>10000</v>
      </c>
      <c r="D210" s="167">
        <v>44508</v>
      </c>
      <c r="E210" s="166" t="s">
        <v>239</v>
      </c>
      <c r="F210" s="166" t="s">
        <v>911</v>
      </c>
      <c r="G210" s="168" t="s">
        <v>941</v>
      </c>
    </row>
    <row r="211" spans="1:7" s="161" customFormat="1">
      <c r="A211" s="166" t="s">
        <v>238</v>
      </c>
      <c r="B211" s="161">
        <v>21000203</v>
      </c>
      <c r="C211" s="215">
        <v>10000</v>
      </c>
      <c r="D211" s="167">
        <v>44508</v>
      </c>
      <c r="E211" s="166" t="s">
        <v>239</v>
      </c>
      <c r="F211" s="166" t="s">
        <v>911</v>
      </c>
      <c r="G211" s="168" t="s">
        <v>941</v>
      </c>
    </row>
    <row r="212" spans="1:7" s="161" customFormat="1">
      <c r="A212" s="166" t="s">
        <v>238</v>
      </c>
      <c r="B212" s="161">
        <v>21000204</v>
      </c>
      <c r="C212" s="215">
        <v>10000</v>
      </c>
      <c r="D212" s="167">
        <v>44508</v>
      </c>
      <c r="E212" s="166" t="s">
        <v>239</v>
      </c>
      <c r="F212" s="166" t="s">
        <v>911</v>
      </c>
      <c r="G212" s="168" t="s">
        <v>941</v>
      </c>
    </row>
    <row r="213" spans="1:7" s="161" customFormat="1">
      <c r="A213" s="166" t="s">
        <v>238</v>
      </c>
      <c r="B213" s="161">
        <v>21000205</v>
      </c>
      <c r="C213" s="215">
        <v>10000</v>
      </c>
      <c r="D213" s="167">
        <v>44508</v>
      </c>
      <c r="E213" s="166" t="s">
        <v>239</v>
      </c>
      <c r="F213" s="166" t="s">
        <v>911</v>
      </c>
      <c r="G213" s="168" t="s">
        <v>941</v>
      </c>
    </row>
    <row r="214" spans="1:7" s="161" customFormat="1">
      <c r="A214" s="166" t="s">
        <v>238</v>
      </c>
      <c r="B214" s="161">
        <v>21000206</v>
      </c>
      <c r="C214" s="215">
        <v>10000</v>
      </c>
      <c r="D214" s="167">
        <v>44508</v>
      </c>
      <c r="E214" s="166" t="s">
        <v>239</v>
      </c>
      <c r="F214" s="166" t="s">
        <v>911</v>
      </c>
      <c r="G214" s="168" t="s">
        <v>941</v>
      </c>
    </row>
    <row r="215" spans="1:7" s="161" customFormat="1">
      <c r="A215" s="166" t="s">
        <v>238</v>
      </c>
      <c r="B215" s="161">
        <v>21000207</v>
      </c>
      <c r="C215" s="215">
        <v>10000</v>
      </c>
      <c r="D215" s="167">
        <v>44508</v>
      </c>
      <c r="E215" s="166" t="s">
        <v>239</v>
      </c>
      <c r="F215" s="166" t="s">
        <v>911</v>
      </c>
      <c r="G215" s="168" t="s">
        <v>941</v>
      </c>
    </row>
    <row r="216" spans="1:7" s="161" customFormat="1">
      <c r="A216" s="166" t="s">
        <v>238</v>
      </c>
      <c r="B216" s="161">
        <v>21000208</v>
      </c>
      <c r="C216" s="215">
        <v>10000</v>
      </c>
      <c r="D216" s="167">
        <v>44508</v>
      </c>
      <c r="E216" s="166" t="s">
        <v>239</v>
      </c>
      <c r="F216" s="166" t="s">
        <v>911</v>
      </c>
      <c r="G216" s="168" t="s">
        <v>941</v>
      </c>
    </row>
    <row r="217" spans="1:7" s="161" customFormat="1">
      <c r="A217" s="166" t="s">
        <v>238</v>
      </c>
      <c r="B217" s="161">
        <v>21000209</v>
      </c>
      <c r="C217" s="215">
        <v>10000</v>
      </c>
      <c r="D217" s="167">
        <v>44508</v>
      </c>
      <c r="E217" s="166" t="s">
        <v>239</v>
      </c>
      <c r="F217" s="166" t="s">
        <v>911</v>
      </c>
      <c r="G217" s="168" t="s">
        <v>941</v>
      </c>
    </row>
    <row r="218" spans="1:7" s="161" customFormat="1">
      <c r="A218" s="166" t="s">
        <v>238</v>
      </c>
      <c r="B218" s="161">
        <v>21000210</v>
      </c>
      <c r="C218" s="215">
        <v>10000</v>
      </c>
      <c r="D218" s="167">
        <v>44508</v>
      </c>
      <c r="E218" s="166" t="s">
        <v>239</v>
      </c>
      <c r="F218" s="166" t="s">
        <v>911</v>
      </c>
      <c r="G218" s="168" t="s">
        <v>940</v>
      </c>
    </row>
    <row r="219" spans="1:7" s="161" customFormat="1">
      <c r="A219" s="166" t="s">
        <v>238</v>
      </c>
      <c r="B219" s="161">
        <v>21000211</v>
      </c>
      <c r="C219" s="215">
        <v>10000</v>
      </c>
      <c r="D219" s="167">
        <v>44508</v>
      </c>
      <c r="E219" s="166" t="s">
        <v>239</v>
      </c>
      <c r="F219" s="166" t="s">
        <v>911</v>
      </c>
      <c r="G219" s="168" t="s">
        <v>941</v>
      </c>
    </row>
    <row r="220" spans="1:7" s="161" customFormat="1">
      <c r="A220" s="166" t="s">
        <v>238</v>
      </c>
      <c r="B220" s="161">
        <v>21000212</v>
      </c>
      <c r="C220" s="215">
        <v>10000</v>
      </c>
      <c r="D220" s="167">
        <v>44508</v>
      </c>
      <c r="E220" s="166" t="s">
        <v>239</v>
      </c>
      <c r="F220" s="166" t="s">
        <v>911</v>
      </c>
      <c r="G220" s="168" t="s">
        <v>941</v>
      </c>
    </row>
    <row r="221" spans="1:7" s="161" customFormat="1">
      <c r="A221" s="166" t="s">
        <v>238</v>
      </c>
      <c r="B221" s="161">
        <v>21000213</v>
      </c>
      <c r="C221" s="215">
        <v>10000</v>
      </c>
      <c r="D221" s="167">
        <v>44508</v>
      </c>
      <c r="E221" s="166" t="s">
        <v>239</v>
      </c>
      <c r="F221" s="166" t="s">
        <v>911</v>
      </c>
      <c r="G221" s="168" t="s">
        <v>941</v>
      </c>
    </row>
    <row r="222" spans="1:7" s="161" customFormat="1">
      <c r="A222" s="166" t="s">
        <v>238</v>
      </c>
      <c r="B222" s="161">
        <v>21000214</v>
      </c>
      <c r="C222" s="215">
        <v>10000</v>
      </c>
      <c r="D222" s="167">
        <v>44508</v>
      </c>
      <c r="E222" s="166" t="s">
        <v>239</v>
      </c>
      <c r="F222" s="166" t="s">
        <v>911</v>
      </c>
      <c r="G222" s="168" t="s">
        <v>941</v>
      </c>
    </row>
    <row r="223" spans="1:7" s="161" customFormat="1">
      <c r="A223" s="166" t="s">
        <v>238</v>
      </c>
      <c r="B223" s="161">
        <v>21000215</v>
      </c>
      <c r="C223" s="215">
        <v>10000</v>
      </c>
      <c r="D223" s="167">
        <v>44508</v>
      </c>
      <c r="E223" s="166" t="s">
        <v>239</v>
      </c>
      <c r="F223" s="166" t="s">
        <v>911</v>
      </c>
      <c r="G223" s="168" t="s">
        <v>941</v>
      </c>
    </row>
    <row r="224" spans="1:7" s="161" customFormat="1">
      <c r="A224" s="166" t="s">
        <v>238</v>
      </c>
      <c r="B224" s="161">
        <v>21000216</v>
      </c>
      <c r="C224" s="215">
        <v>10000</v>
      </c>
      <c r="D224" s="167">
        <v>44508</v>
      </c>
      <c r="E224" s="166" t="s">
        <v>239</v>
      </c>
      <c r="F224" s="166" t="s">
        <v>911</v>
      </c>
      <c r="G224" s="168" t="s">
        <v>942</v>
      </c>
    </row>
    <row r="225" spans="1:7" s="161" customFormat="1">
      <c r="A225" s="166" t="s">
        <v>238</v>
      </c>
      <c r="B225" s="161">
        <v>21000217</v>
      </c>
      <c r="C225" s="215">
        <v>10000</v>
      </c>
      <c r="D225" s="167">
        <v>44508</v>
      </c>
      <c r="E225" s="166" t="s">
        <v>239</v>
      </c>
      <c r="F225" s="166" t="s">
        <v>911</v>
      </c>
      <c r="G225" s="168" t="s">
        <v>942</v>
      </c>
    </row>
    <row r="226" spans="1:7" s="161" customFormat="1">
      <c r="A226" s="166" t="s">
        <v>238</v>
      </c>
      <c r="B226" s="161">
        <v>21000218</v>
      </c>
      <c r="C226" s="215">
        <v>10000</v>
      </c>
      <c r="D226" s="167">
        <v>44508</v>
      </c>
      <c r="E226" s="166" t="s">
        <v>239</v>
      </c>
      <c r="F226" s="166" t="s">
        <v>911</v>
      </c>
      <c r="G226" s="168" t="s">
        <v>943</v>
      </c>
    </row>
    <row r="227" spans="1:7" s="161" customFormat="1">
      <c r="A227" s="166" t="s">
        <v>238</v>
      </c>
      <c r="B227" s="161">
        <v>21000219</v>
      </c>
      <c r="C227" s="215">
        <v>10000</v>
      </c>
      <c r="D227" s="167">
        <v>44508</v>
      </c>
      <c r="E227" s="166" t="s">
        <v>239</v>
      </c>
      <c r="F227" s="166" t="s">
        <v>911</v>
      </c>
      <c r="G227" s="168" t="s">
        <v>942</v>
      </c>
    </row>
    <row r="228" spans="1:7" s="161" customFormat="1">
      <c r="A228" s="166" t="s">
        <v>238</v>
      </c>
      <c r="B228" s="161">
        <v>21000220</v>
      </c>
      <c r="C228" s="215">
        <v>10000</v>
      </c>
      <c r="D228" s="167">
        <v>44508</v>
      </c>
      <c r="E228" s="166" t="s">
        <v>239</v>
      </c>
      <c r="F228" s="166" t="s">
        <v>911</v>
      </c>
      <c r="G228" s="168" t="s">
        <v>943</v>
      </c>
    </row>
    <row r="229" spans="1:7" s="161" customFormat="1">
      <c r="A229" s="166" t="s">
        <v>238</v>
      </c>
      <c r="B229" s="161">
        <v>21000221</v>
      </c>
      <c r="C229" s="215">
        <v>10000</v>
      </c>
      <c r="D229" s="167">
        <v>44508</v>
      </c>
      <c r="E229" s="166" t="s">
        <v>239</v>
      </c>
      <c r="F229" s="166" t="s">
        <v>911</v>
      </c>
      <c r="G229" s="168" t="s">
        <v>943</v>
      </c>
    </row>
    <row r="230" spans="1:7" s="161" customFormat="1">
      <c r="A230" s="166" t="s">
        <v>238</v>
      </c>
      <c r="B230" s="161">
        <v>21000222</v>
      </c>
      <c r="C230" s="215">
        <v>10000</v>
      </c>
      <c r="D230" s="167">
        <v>44508</v>
      </c>
      <c r="E230" s="166" t="s">
        <v>239</v>
      </c>
      <c r="F230" s="166" t="s">
        <v>911</v>
      </c>
      <c r="G230" s="168" t="s">
        <v>942</v>
      </c>
    </row>
    <row r="231" spans="1:7" s="161" customFormat="1">
      <c r="A231" s="166" t="s">
        <v>238</v>
      </c>
      <c r="B231" s="161">
        <v>21000223</v>
      </c>
      <c r="C231" s="215">
        <v>10000</v>
      </c>
      <c r="D231" s="167">
        <v>44508</v>
      </c>
      <c r="E231" s="166" t="s">
        <v>239</v>
      </c>
      <c r="F231" s="166" t="s">
        <v>911</v>
      </c>
      <c r="G231" s="168" t="s">
        <v>943</v>
      </c>
    </row>
    <row r="232" spans="1:7" s="161" customFormat="1">
      <c r="A232" s="166" t="s">
        <v>238</v>
      </c>
      <c r="B232" s="161">
        <v>21000224</v>
      </c>
      <c r="C232" s="215">
        <v>10000</v>
      </c>
      <c r="D232" s="167">
        <v>44508</v>
      </c>
      <c r="E232" s="166" t="s">
        <v>239</v>
      </c>
      <c r="F232" s="166" t="s">
        <v>911</v>
      </c>
      <c r="G232" s="168" t="s">
        <v>943</v>
      </c>
    </row>
    <row r="233" spans="1:7" s="161" customFormat="1">
      <c r="A233" s="166" t="s">
        <v>238</v>
      </c>
      <c r="B233" s="161">
        <v>21000225</v>
      </c>
      <c r="C233" s="215">
        <v>10000</v>
      </c>
      <c r="D233" s="167">
        <v>44508</v>
      </c>
      <c r="E233" s="166" t="s">
        <v>239</v>
      </c>
      <c r="F233" s="166" t="s">
        <v>911</v>
      </c>
      <c r="G233" s="168" t="s">
        <v>942</v>
      </c>
    </row>
    <row r="234" spans="1:7" s="161" customFormat="1">
      <c r="A234" s="166" t="s">
        <v>238</v>
      </c>
      <c r="B234" s="161">
        <v>21000226</v>
      </c>
      <c r="C234" s="215">
        <v>10000</v>
      </c>
      <c r="D234" s="167">
        <v>44508</v>
      </c>
      <c r="E234" s="166" t="s">
        <v>239</v>
      </c>
      <c r="F234" s="166" t="s">
        <v>911</v>
      </c>
      <c r="G234" s="168" t="s">
        <v>942</v>
      </c>
    </row>
    <row r="235" spans="1:7" s="161" customFormat="1">
      <c r="A235" s="166" t="s">
        <v>238</v>
      </c>
      <c r="B235" s="161">
        <v>21000227</v>
      </c>
      <c r="C235" s="215">
        <v>10000</v>
      </c>
      <c r="D235" s="167">
        <v>44508</v>
      </c>
      <c r="E235" s="166" t="s">
        <v>239</v>
      </c>
      <c r="F235" s="166" t="s">
        <v>911</v>
      </c>
      <c r="G235" s="168" t="s">
        <v>942</v>
      </c>
    </row>
    <row r="236" spans="1:7" s="161" customFormat="1">
      <c r="A236" s="166" t="s">
        <v>238</v>
      </c>
      <c r="B236" s="161">
        <v>21000228</v>
      </c>
      <c r="C236" s="215">
        <v>10000</v>
      </c>
      <c r="D236" s="167">
        <v>44508</v>
      </c>
      <c r="E236" s="166" t="s">
        <v>239</v>
      </c>
      <c r="F236" s="166" t="s">
        <v>911</v>
      </c>
      <c r="G236" s="168" t="s">
        <v>943</v>
      </c>
    </row>
    <row r="237" spans="1:7" s="161" customFormat="1">
      <c r="A237" s="166" t="s">
        <v>238</v>
      </c>
      <c r="B237" s="161">
        <v>21000229</v>
      </c>
      <c r="C237" s="215">
        <v>20000</v>
      </c>
      <c r="D237" s="167">
        <v>44508</v>
      </c>
      <c r="E237" s="166" t="s">
        <v>239</v>
      </c>
      <c r="F237" s="166" t="s">
        <v>911</v>
      </c>
      <c r="G237" s="168" t="s">
        <v>942</v>
      </c>
    </row>
    <row r="238" spans="1:7" s="161" customFormat="1">
      <c r="A238" s="166" t="s">
        <v>238</v>
      </c>
      <c r="B238" s="161">
        <v>21000230</v>
      </c>
      <c r="C238" s="215">
        <v>40000</v>
      </c>
      <c r="D238" s="167">
        <v>44508</v>
      </c>
      <c r="E238" s="166" t="s">
        <v>239</v>
      </c>
      <c r="F238" s="166" t="s">
        <v>911</v>
      </c>
      <c r="G238" s="168" t="s">
        <v>942</v>
      </c>
    </row>
    <row r="239" spans="1:7" s="161" customFormat="1">
      <c r="A239" s="166" t="s">
        <v>238</v>
      </c>
      <c r="B239" s="161">
        <v>21000231</v>
      </c>
      <c r="C239" s="215">
        <v>10000</v>
      </c>
      <c r="D239" s="167">
        <v>44508</v>
      </c>
      <c r="E239" s="166" t="s">
        <v>239</v>
      </c>
      <c r="F239" s="166" t="s">
        <v>911</v>
      </c>
      <c r="G239" s="168" t="s">
        <v>943</v>
      </c>
    </row>
    <row r="240" spans="1:7" s="161" customFormat="1">
      <c r="A240" s="166" t="s">
        <v>238</v>
      </c>
      <c r="B240" s="161">
        <v>21000232</v>
      </c>
      <c r="C240" s="215">
        <v>10000</v>
      </c>
      <c r="D240" s="167">
        <v>44508</v>
      </c>
      <c r="E240" s="166" t="s">
        <v>239</v>
      </c>
      <c r="F240" s="166" t="s">
        <v>911</v>
      </c>
      <c r="G240" s="168" t="s">
        <v>942</v>
      </c>
    </row>
    <row r="241" spans="1:7" s="161" customFormat="1">
      <c r="A241" s="166" t="s">
        <v>238</v>
      </c>
      <c r="B241" s="161">
        <v>21000233</v>
      </c>
      <c r="C241" s="215">
        <v>10000</v>
      </c>
      <c r="D241" s="167">
        <v>44508</v>
      </c>
      <c r="E241" s="166" t="s">
        <v>239</v>
      </c>
      <c r="F241" s="166" t="s">
        <v>911</v>
      </c>
      <c r="G241" s="168" t="s">
        <v>942</v>
      </c>
    </row>
    <row r="242" spans="1:7" s="161" customFormat="1">
      <c r="A242" s="166" t="s">
        <v>238</v>
      </c>
      <c r="B242" s="161">
        <v>21000234</v>
      </c>
      <c r="C242" s="215">
        <v>20000</v>
      </c>
      <c r="D242" s="167">
        <v>44508</v>
      </c>
      <c r="E242" s="166" t="s">
        <v>239</v>
      </c>
      <c r="F242" s="166" t="s">
        <v>911</v>
      </c>
      <c r="G242" s="168" t="s">
        <v>942</v>
      </c>
    </row>
    <row r="243" spans="1:7" s="161" customFormat="1">
      <c r="A243" s="166" t="s">
        <v>238</v>
      </c>
      <c r="B243" s="161">
        <v>21000235</v>
      </c>
      <c r="C243" s="215">
        <v>10000</v>
      </c>
      <c r="D243" s="167">
        <v>44508</v>
      </c>
      <c r="E243" s="166" t="s">
        <v>239</v>
      </c>
      <c r="F243" s="166" t="s">
        <v>911</v>
      </c>
      <c r="G243" s="168" t="s">
        <v>942</v>
      </c>
    </row>
    <row r="244" spans="1:7" s="161" customFormat="1">
      <c r="A244" s="166" t="s">
        <v>238</v>
      </c>
      <c r="B244" s="161">
        <v>21000236</v>
      </c>
      <c r="C244" s="215">
        <v>273960</v>
      </c>
      <c r="D244" s="167">
        <v>44508</v>
      </c>
      <c r="E244" s="166" t="s">
        <v>239</v>
      </c>
      <c r="F244" s="166" t="s">
        <v>912</v>
      </c>
      <c r="G244" s="168" t="s">
        <v>944</v>
      </c>
    </row>
    <row r="245" spans="1:7" s="161" customFormat="1">
      <c r="A245" s="166" t="s">
        <v>238</v>
      </c>
      <c r="B245" s="161">
        <v>21000237</v>
      </c>
      <c r="C245" s="215">
        <v>150000</v>
      </c>
      <c r="D245" s="167">
        <v>44508</v>
      </c>
      <c r="E245" s="166" t="s">
        <v>239</v>
      </c>
      <c r="F245" s="166" t="s">
        <v>911</v>
      </c>
      <c r="G245" s="168" t="s">
        <v>942</v>
      </c>
    </row>
    <row r="246" spans="1:7" s="161" customFormat="1">
      <c r="A246" s="166" t="s">
        <v>238</v>
      </c>
      <c r="B246" s="161">
        <v>21000238</v>
      </c>
      <c r="C246" s="215">
        <v>20000</v>
      </c>
      <c r="D246" s="167">
        <v>44508</v>
      </c>
      <c r="E246" s="166" t="s">
        <v>239</v>
      </c>
      <c r="F246" s="166" t="s">
        <v>911</v>
      </c>
      <c r="G246" s="168" t="s">
        <v>942</v>
      </c>
    </row>
    <row r="247" spans="1:7" s="161" customFormat="1">
      <c r="A247" s="166" t="s">
        <v>238</v>
      </c>
      <c r="B247" s="161">
        <v>21000239</v>
      </c>
      <c r="C247" s="215">
        <v>40000</v>
      </c>
      <c r="D247" s="167">
        <v>44508</v>
      </c>
      <c r="E247" s="166" t="s">
        <v>239</v>
      </c>
      <c r="F247" s="166" t="s">
        <v>911</v>
      </c>
      <c r="G247" s="168" t="s">
        <v>943</v>
      </c>
    </row>
    <row r="248" spans="1:7" s="161" customFormat="1">
      <c r="A248" s="166" t="s">
        <v>238</v>
      </c>
      <c r="B248" s="161">
        <v>21000240</v>
      </c>
      <c r="C248" s="215">
        <v>10000</v>
      </c>
      <c r="D248" s="167">
        <v>44508</v>
      </c>
      <c r="E248" s="166" t="s">
        <v>239</v>
      </c>
      <c r="F248" s="166" t="s">
        <v>911</v>
      </c>
      <c r="G248" s="168" t="s">
        <v>943</v>
      </c>
    </row>
    <row r="249" spans="1:7" s="161" customFormat="1">
      <c r="A249" s="166" t="s">
        <v>238</v>
      </c>
      <c r="B249" s="161">
        <v>21000241</v>
      </c>
      <c r="C249" s="215">
        <v>10000</v>
      </c>
      <c r="D249" s="167">
        <v>44508</v>
      </c>
      <c r="E249" s="166" t="s">
        <v>239</v>
      </c>
      <c r="F249" s="166" t="s">
        <v>911</v>
      </c>
      <c r="G249" s="168" t="s">
        <v>943</v>
      </c>
    </row>
    <row r="250" spans="1:7" s="161" customFormat="1">
      <c r="A250" s="166" t="s">
        <v>238</v>
      </c>
      <c r="B250" s="161">
        <v>21000242</v>
      </c>
      <c r="C250" s="215">
        <v>10000</v>
      </c>
      <c r="D250" s="167">
        <v>44508</v>
      </c>
      <c r="E250" s="166" t="s">
        <v>239</v>
      </c>
      <c r="F250" s="166" t="s">
        <v>911</v>
      </c>
      <c r="G250" s="168" t="s">
        <v>941</v>
      </c>
    </row>
    <row r="251" spans="1:7" s="161" customFormat="1">
      <c r="A251" s="166" t="s">
        <v>238</v>
      </c>
      <c r="B251" s="161">
        <v>21000243</v>
      </c>
      <c r="C251" s="215">
        <v>10000</v>
      </c>
      <c r="D251" s="167">
        <v>44508</v>
      </c>
      <c r="E251" s="166" t="s">
        <v>239</v>
      </c>
      <c r="F251" s="166" t="s">
        <v>911</v>
      </c>
      <c r="G251" s="168" t="s">
        <v>941</v>
      </c>
    </row>
    <row r="252" spans="1:7" s="161" customFormat="1">
      <c r="A252" s="166" t="s">
        <v>238</v>
      </c>
      <c r="B252" s="161">
        <v>21000244</v>
      </c>
      <c r="C252" s="215">
        <v>10000</v>
      </c>
      <c r="D252" s="167">
        <v>44508</v>
      </c>
      <c r="E252" s="166" t="s">
        <v>239</v>
      </c>
      <c r="F252" s="166" t="s">
        <v>911</v>
      </c>
      <c r="G252" s="168" t="s">
        <v>940</v>
      </c>
    </row>
    <row r="253" spans="1:7" s="161" customFormat="1">
      <c r="A253" s="166" t="s">
        <v>238</v>
      </c>
      <c r="B253" s="161">
        <v>21000245</v>
      </c>
      <c r="C253" s="215">
        <v>10000</v>
      </c>
      <c r="D253" s="167">
        <v>44508</v>
      </c>
      <c r="E253" s="166" t="s">
        <v>239</v>
      </c>
      <c r="F253" s="166" t="s">
        <v>911</v>
      </c>
      <c r="G253" s="168" t="s">
        <v>941</v>
      </c>
    </row>
    <row r="254" spans="1:7" s="161" customFormat="1">
      <c r="A254" s="166" t="s">
        <v>238</v>
      </c>
      <c r="B254" s="161">
        <v>21000246</v>
      </c>
      <c r="C254" s="215">
        <v>150000</v>
      </c>
      <c r="D254" s="167">
        <v>44508</v>
      </c>
      <c r="E254" s="166" t="s">
        <v>239</v>
      </c>
      <c r="F254" s="166" t="s">
        <v>911</v>
      </c>
      <c r="G254" s="168" t="s">
        <v>941</v>
      </c>
    </row>
    <row r="255" spans="1:7" s="161" customFormat="1">
      <c r="A255" s="166" t="s">
        <v>238</v>
      </c>
      <c r="B255" s="161">
        <v>21000247</v>
      </c>
      <c r="C255" s="215">
        <v>40000</v>
      </c>
      <c r="D255" s="167">
        <v>44508</v>
      </c>
      <c r="E255" s="166" t="s">
        <v>239</v>
      </c>
      <c r="F255" s="166" t="s">
        <v>911</v>
      </c>
      <c r="G255" s="168" t="s">
        <v>941</v>
      </c>
    </row>
    <row r="256" spans="1:7" s="161" customFormat="1">
      <c r="A256" s="166" t="s">
        <v>238</v>
      </c>
      <c r="B256" s="161">
        <v>21000248</v>
      </c>
      <c r="C256" s="215">
        <v>10000</v>
      </c>
      <c r="D256" s="167">
        <v>44508</v>
      </c>
      <c r="E256" s="166" t="s">
        <v>239</v>
      </c>
      <c r="F256" s="166" t="s">
        <v>911</v>
      </c>
      <c r="G256" s="168" t="s">
        <v>940</v>
      </c>
    </row>
    <row r="257" spans="1:7" s="161" customFormat="1">
      <c r="A257" s="166" t="s">
        <v>238</v>
      </c>
      <c r="B257" s="161">
        <v>21000249</v>
      </c>
      <c r="C257" s="215">
        <v>10000</v>
      </c>
      <c r="D257" s="167">
        <v>44508</v>
      </c>
      <c r="E257" s="166" t="s">
        <v>239</v>
      </c>
      <c r="F257" s="166" t="s">
        <v>911</v>
      </c>
      <c r="G257" s="168" t="s">
        <v>941</v>
      </c>
    </row>
    <row r="258" spans="1:7" s="161" customFormat="1">
      <c r="A258" s="166" t="s">
        <v>238</v>
      </c>
      <c r="B258" s="161">
        <v>21000250</v>
      </c>
      <c r="C258" s="215">
        <v>10000</v>
      </c>
      <c r="D258" s="167">
        <v>44508</v>
      </c>
      <c r="E258" s="166" t="s">
        <v>239</v>
      </c>
      <c r="F258" s="166" t="s">
        <v>911</v>
      </c>
      <c r="G258" s="168" t="s">
        <v>941</v>
      </c>
    </row>
    <row r="259" spans="1:7" s="161" customFormat="1">
      <c r="A259" s="166" t="s">
        <v>238</v>
      </c>
      <c r="B259" s="161">
        <v>21000251</v>
      </c>
      <c r="C259" s="215">
        <v>10000</v>
      </c>
      <c r="D259" s="167">
        <v>44508</v>
      </c>
      <c r="E259" s="166" t="s">
        <v>239</v>
      </c>
      <c r="F259" s="166" t="s">
        <v>911</v>
      </c>
      <c r="G259" s="168" t="s">
        <v>940</v>
      </c>
    </row>
    <row r="260" spans="1:7" s="161" customFormat="1">
      <c r="A260" s="166" t="s">
        <v>238</v>
      </c>
      <c r="B260" s="161">
        <v>21000252</v>
      </c>
      <c r="C260" s="215">
        <v>10000</v>
      </c>
      <c r="D260" s="167">
        <v>44508</v>
      </c>
      <c r="E260" s="166" t="s">
        <v>239</v>
      </c>
      <c r="F260" s="166" t="s">
        <v>911</v>
      </c>
      <c r="G260" s="168" t="s">
        <v>941</v>
      </c>
    </row>
    <row r="261" spans="1:7" s="161" customFormat="1">
      <c r="A261" s="166" t="s">
        <v>238</v>
      </c>
      <c r="B261" s="161">
        <v>21000253</v>
      </c>
      <c r="C261" s="215">
        <v>40000</v>
      </c>
      <c r="D261" s="167">
        <v>44508</v>
      </c>
      <c r="E261" s="166" t="s">
        <v>239</v>
      </c>
      <c r="F261" s="166" t="s">
        <v>911</v>
      </c>
      <c r="G261" s="168" t="s">
        <v>941</v>
      </c>
    </row>
    <row r="262" spans="1:7" s="161" customFormat="1">
      <c r="A262" s="166" t="s">
        <v>238</v>
      </c>
      <c r="B262" s="161">
        <v>21000254</v>
      </c>
      <c r="C262" s="215">
        <v>10000</v>
      </c>
      <c r="D262" s="167">
        <v>44508</v>
      </c>
      <c r="E262" s="166" t="s">
        <v>239</v>
      </c>
      <c r="F262" s="166" t="s">
        <v>911</v>
      </c>
      <c r="G262" s="168" t="s">
        <v>941</v>
      </c>
    </row>
    <row r="263" spans="1:7" s="161" customFormat="1">
      <c r="A263" s="166" t="s">
        <v>238</v>
      </c>
      <c r="B263" s="161">
        <v>21000255</v>
      </c>
      <c r="C263" s="215">
        <v>10000</v>
      </c>
      <c r="D263" s="167">
        <v>44508</v>
      </c>
      <c r="E263" s="166" t="s">
        <v>239</v>
      </c>
      <c r="F263" s="166" t="s">
        <v>911</v>
      </c>
      <c r="G263" s="168" t="s">
        <v>941</v>
      </c>
    </row>
    <row r="264" spans="1:7" s="161" customFormat="1">
      <c r="A264" s="166" t="s">
        <v>238</v>
      </c>
      <c r="B264" s="161">
        <v>21000256</v>
      </c>
      <c r="C264" s="215">
        <v>150000</v>
      </c>
      <c r="D264" s="167">
        <v>44508</v>
      </c>
      <c r="E264" s="166" t="s">
        <v>239</v>
      </c>
      <c r="F264" s="166" t="s">
        <v>911</v>
      </c>
      <c r="G264" s="168" t="s">
        <v>940</v>
      </c>
    </row>
    <row r="265" spans="1:7" s="161" customFormat="1">
      <c r="A265" s="166" t="s">
        <v>238</v>
      </c>
      <c r="B265" s="161">
        <v>21000257</v>
      </c>
      <c r="C265" s="215">
        <v>20000</v>
      </c>
      <c r="D265" s="167">
        <v>44508</v>
      </c>
      <c r="E265" s="166" t="s">
        <v>239</v>
      </c>
      <c r="F265" s="166" t="s">
        <v>911</v>
      </c>
      <c r="G265" s="168" t="s">
        <v>940</v>
      </c>
    </row>
    <row r="266" spans="1:7" s="161" customFormat="1">
      <c r="A266" s="166" t="s">
        <v>238</v>
      </c>
      <c r="B266" s="161">
        <v>21000258</v>
      </c>
      <c r="C266" s="215">
        <v>10000</v>
      </c>
      <c r="D266" s="167">
        <v>44508</v>
      </c>
      <c r="E266" s="166" t="s">
        <v>239</v>
      </c>
      <c r="F266" s="166" t="s">
        <v>911</v>
      </c>
      <c r="G266" s="168" t="s">
        <v>941</v>
      </c>
    </row>
    <row r="267" spans="1:7" s="161" customFormat="1">
      <c r="A267" s="166" t="s">
        <v>238</v>
      </c>
      <c r="B267" s="161">
        <v>21000259</v>
      </c>
      <c r="C267" s="215">
        <v>10000</v>
      </c>
      <c r="D267" s="167">
        <v>44508</v>
      </c>
      <c r="E267" s="166" t="s">
        <v>239</v>
      </c>
      <c r="F267" s="166" t="s">
        <v>911</v>
      </c>
      <c r="G267" s="168" t="s">
        <v>941</v>
      </c>
    </row>
    <row r="268" spans="1:7" s="161" customFormat="1">
      <c r="A268" s="166" t="s">
        <v>238</v>
      </c>
      <c r="B268" s="161">
        <v>21000260</v>
      </c>
      <c r="C268" s="215">
        <v>10000</v>
      </c>
      <c r="D268" s="167">
        <v>44508</v>
      </c>
      <c r="E268" s="166" t="s">
        <v>239</v>
      </c>
      <c r="F268" s="166" t="s">
        <v>911</v>
      </c>
      <c r="G268" s="168" t="s">
        <v>941</v>
      </c>
    </row>
    <row r="269" spans="1:7" s="161" customFormat="1">
      <c r="A269" s="166" t="s">
        <v>238</v>
      </c>
      <c r="B269" s="161">
        <v>21000261</v>
      </c>
      <c r="C269" s="215">
        <v>20000</v>
      </c>
      <c r="D269" s="167">
        <v>44508</v>
      </c>
      <c r="E269" s="166" t="s">
        <v>239</v>
      </c>
      <c r="F269" s="166" t="s">
        <v>911</v>
      </c>
      <c r="G269" s="168" t="s">
        <v>941</v>
      </c>
    </row>
    <row r="270" spans="1:7" s="161" customFormat="1">
      <c r="A270" s="166" t="s">
        <v>238</v>
      </c>
      <c r="B270" s="161">
        <v>21000262</v>
      </c>
      <c r="C270" s="215">
        <v>10000</v>
      </c>
      <c r="D270" s="167">
        <v>44508</v>
      </c>
      <c r="E270" s="166" t="s">
        <v>239</v>
      </c>
      <c r="F270" s="166" t="s">
        <v>911</v>
      </c>
      <c r="G270" s="168" t="s">
        <v>941</v>
      </c>
    </row>
    <row r="271" spans="1:7" s="161" customFormat="1">
      <c r="A271" s="166" t="s">
        <v>238</v>
      </c>
      <c r="B271" s="161">
        <v>21000263</v>
      </c>
      <c r="C271" s="215">
        <v>20000</v>
      </c>
      <c r="D271" s="167">
        <v>44508</v>
      </c>
      <c r="E271" s="166" t="s">
        <v>239</v>
      </c>
      <c r="F271" s="166" t="s">
        <v>911</v>
      </c>
      <c r="G271" s="168" t="s">
        <v>941</v>
      </c>
    </row>
    <row r="272" spans="1:7" s="161" customFormat="1">
      <c r="A272" s="166" t="s">
        <v>238</v>
      </c>
      <c r="B272" s="161">
        <v>21000264</v>
      </c>
      <c r="C272" s="215">
        <v>10000</v>
      </c>
      <c r="D272" s="167">
        <v>44508</v>
      </c>
      <c r="E272" s="166" t="s">
        <v>239</v>
      </c>
      <c r="F272" s="166" t="s">
        <v>911</v>
      </c>
      <c r="G272" s="168" t="s">
        <v>940</v>
      </c>
    </row>
    <row r="273" spans="1:7" s="161" customFormat="1">
      <c r="A273" s="166" t="s">
        <v>238</v>
      </c>
      <c r="B273" s="161">
        <v>21000265</v>
      </c>
      <c r="C273" s="215">
        <v>10000</v>
      </c>
      <c r="D273" s="167">
        <v>44508</v>
      </c>
      <c r="E273" s="166" t="s">
        <v>239</v>
      </c>
      <c r="F273" s="166" t="s">
        <v>911</v>
      </c>
      <c r="G273" s="168" t="s">
        <v>940</v>
      </c>
    </row>
    <row r="274" spans="1:7" s="161" customFormat="1">
      <c r="A274" s="166" t="s">
        <v>238</v>
      </c>
      <c r="B274" s="161">
        <v>21000266</v>
      </c>
      <c r="C274" s="215">
        <v>10000</v>
      </c>
      <c r="D274" s="167">
        <v>44508</v>
      </c>
      <c r="E274" s="166" t="s">
        <v>239</v>
      </c>
      <c r="F274" s="166" t="s">
        <v>911</v>
      </c>
      <c r="G274" s="168" t="s">
        <v>941</v>
      </c>
    </row>
    <row r="275" spans="1:7" s="161" customFormat="1">
      <c r="A275" s="166" t="s">
        <v>238</v>
      </c>
      <c r="B275" s="161">
        <v>21000267</v>
      </c>
      <c r="C275" s="215">
        <v>20000</v>
      </c>
      <c r="D275" s="167">
        <v>44508</v>
      </c>
      <c r="E275" s="166" t="s">
        <v>239</v>
      </c>
      <c r="F275" s="166" t="s">
        <v>911</v>
      </c>
      <c r="G275" s="168" t="s">
        <v>941</v>
      </c>
    </row>
    <row r="276" spans="1:7" s="161" customFormat="1">
      <c r="A276" s="166" t="s">
        <v>238</v>
      </c>
      <c r="B276" s="161">
        <v>21000268</v>
      </c>
      <c r="C276" s="215">
        <v>10000</v>
      </c>
      <c r="D276" s="167">
        <v>44508</v>
      </c>
      <c r="E276" s="166" t="s">
        <v>239</v>
      </c>
      <c r="F276" s="166" t="s">
        <v>911</v>
      </c>
      <c r="G276" s="168" t="s">
        <v>940</v>
      </c>
    </row>
    <row r="277" spans="1:7" s="161" customFormat="1">
      <c r="A277" s="166" t="s">
        <v>238</v>
      </c>
      <c r="B277" s="161">
        <v>21000269</v>
      </c>
      <c r="C277" s="215">
        <v>10000</v>
      </c>
      <c r="D277" s="167">
        <v>44508</v>
      </c>
      <c r="E277" s="166" t="s">
        <v>239</v>
      </c>
      <c r="F277" s="166" t="s">
        <v>911</v>
      </c>
      <c r="G277" s="168" t="s">
        <v>940</v>
      </c>
    </row>
    <row r="278" spans="1:7" s="161" customFormat="1">
      <c r="A278" s="166" t="s">
        <v>238</v>
      </c>
      <c r="B278" s="161">
        <v>21000270</v>
      </c>
      <c r="C278" s="215">
        <v>1200000</v>
      </c>
      <c r="D278" s="167">
        <v>44508</v>
      </c>
      <c r="E278" s="166" t="s">
        <v>239</v>
      </c>
      <c r="F278" s="166" t="s">
        <v>911</v>
      </c>
      <c r="G278" s="168" t="s">
        <v>941</v>
      </c>
    </row>
    <row r="279" spans="1:7" s="161" customFormat="1">
      <c r="A279" s="166" t="s">
        <v>238</v>
      </c>
      <c r="B279" s="161">
        <v>21000271</v>
      </c>
      <c r="C279" s="215">
        <v>10000</v>
      </c>
      <c r="D279" s="167">
        <v>44508</v>
      </c>
      <c r="E279" s="166" t="s">
        <v>239</v>
      </c>
      <c r="F279" s="166" t="s">
        <v>911</v>
      </c>
      <c r="G279" s="168" t="s">
        <v>941</v>
      </c>
    </row>
    <row r="280" spans="1:7" s="161" customFormat="1">
      <c r="A280" s="166" t="s">
        <v>238</v>
      </c>
      <c r="B280" s="161">
        <v>21000272</v>
      </c>
      <c r="C280" s="215">
        <v>10000</v>
      </c>
      <c r="D280" s="167">
        <v>44508</v>
      </c>
      <c r="E280" s="166" t="s">
        <v>239</v>
      </c>
      <c r="F280" s="166" t="s">
        <v>911</v>
      </c>
      <c r="G280" s="168" t="s">
        <v>941</v>
      </c>
    </row>
    <row r="281" spans="1:7" s="161" customFormat="1">
      <c r="A281" s="166" t="s">
        <v>238</v>
      </c>
      <c r="B281" s="161">
        <v>21000273</v>
      </c>
      <c r="C281" s="215">
        <v>10000</v>
      </c>
      <c r="D281" s="167">
        <v>44508</v>
      </c>
      <c r="E281" s="166" t="s">
        <v>239</v>
      </c>
      <c r="F281" s="166" t="s">
        <v>911</v>
      </c>
      <c r="G281" s="168" t="s">
        <v>941</v>
      </c>
    </row>
    <row r="282" spans="1:7" s="161" customFormat="1">
      <c r="A282" s="166" t="s">
        <v>238</v>
      </c>
      <c r="B282" s="161">
        <v>21000274</v>
      </c>
      <c r="C282" s="215">
        <v>10000</v>
      </c>
      <c r="D282" s="167">
        <v>44508</v>
      </c>
      <c r="E282" s="166" t="s">
        <v>239</v>
      </c>
      <c r="F282" s="166" t="s">
        <v>911</v>
      </c>
      <c r="G282" s="168" t="s">
        <v>941</v>
      </c>
    </row>
    <row r="283" spans="1:7" s="161" customFormat="1">
      <c r="A283" s="166" t="s">
        <v>238</v>
      </c>
      <c r="B283" s="161">
        <v>21000275</v>
      </c>
      <c r="C283" s="215">
        <v>20000</v>
      </c>
      <c r="D283" s="167">
        <v>44508</v>
      </c>
      <c r="E283" s="166" t="s">
        <v>239</v>
      </c>
      <c r="F283" s="166" t="s">
        <v>911</v>
      </c>
      <c r="G283" s="168" t="s">
        <v>941</v>
      </c>
    </row>
    <row r="284" spans="1:7" s="161" customFormat="1">
      <c r="A284" s="166" t="s">
        <v>238</v>
      </c>
      <c r="B284" s="161">
        <v>21000276</v>
      </c>
      <c r="C284" s="215">
        <v>10000</v>
      </c>
      <c r="D284" s="167">
        <v>44508</v>
      </c>
      <c r="E284" s="166" t="s">
        <v>239</v>
      </c>
      <c r="F284" s="166" t="s">
        <v>911</v>
      </c>
      <c r="G284" s="168" t="s">
        <v>941</v>
      </c>
    </row>
    <row r="285" spans="1:7" s="161" customFormat="1">
      <c r="A285" s="166" t="s">
        <v>238</v>
      </c>
      <c r="B285" s="161">
        <v>21000277</v>
      </c>
      <c r="C285" s="215">
        <v>10000</v>
      </c>
      <c r="D285" s="167">
        <v>44508</v>
      </c>
      <c r="E285" s="166" t="s">
        <v>239</v>
      </c>
      <c r="F285" s="166" t="s">
        <v>911</v>
      </c>
      <c r="G285" s="168" t="s">
        <v>941</v>
      </c>
    </row>
    <row r="286" spans="1:7" s="161" customFormat="1">
      <c r="A286" s="166" t="s">
        <v>238</v>
      </c>
      <c r="B286" s="161">
        <v>21000278</v>
      </c>
      <c r="C286" s="215">
        <v>10000</v>
      </c>
      <c r="D286" s="167">
        <v>44508</v>
      </c>
      <c r="E286" s="166" t="s">
        <v>239</v>
      </c>
      <c r="F286" s="166" t="s">
        <v>911</v>
      </c>
      <c r="G286" s="168" t="s">
        <v>941</v>
      </c>
    </row>
    <row r="287" spans="1:7" s="161" customFormat="1">
      <c r="A287" s="166" t="s">
        <v>238</v>
      </c>
      <c r="B287" s="161">
        <v>21000279</v>
      </c>
      <c r="C287" s="215">
        <v>10000</v>
      </c>
      <c r="D287" s="167">
        <v>44508</v>
      </c>
      <c r="E287" s="166" t="s">
        <v>239</v>
      </c>
      <c r="F287" s="166" t="s">
        <v>911</v>
      </c>
      <c r="G287" s="168" t="s">
        <v>941</v>
      </c>
    </row>
    <row r="288" spans="1:7" s="161" customFormat="1">
      <c r="A288" s="166" t="s">
        <v>238</v>
      </c>
      <c r="B288" s="161">
        <v>21000280</v>
      </c>
      <c r="C288" s="215">
        <v>10000</v>
      </c>
      <c r="D288" s="167">
        <v>44508</v>
      </c>
      <c r="E288" s="166" t="s">
        <v>239</v>
      </c>
      <c r="F288" s="166" t="s">
        <v>911</v>
      </c>
      <c r="G288" s="168" t="s">
        <v>941</v>
      </c>
    </row>
    <row r="289" spans="1:7" s="161" customFormat="1">
      <c r="A289" s="166" t="s">
        <v>238</v>
      </c>
      <c r="B289" s="161">
        <v>21000281</v>
      </c>
      <c r="C289" s="215">
        <v>10000</v>
      </c>
      <c r="D289" s="167">
        <v>44508</v>
      </c>
      <c r="E289" s="166" t="s">
        <v>239</v>
      </c>
      <c r="F289" s="166" t="s">
        <v>911</v>
      </c>
      <c r="G289" s="168" t="s">
        <v>941</v>
      </c>
    </row>
    <row r="290" spans="1:7" s="161" customFormat="1">
      <c r="A290" s="166" t="s">
        <v>238</v>
      </c>
      <c r="B290" s="161">
        <v>21000282</v>
      </c>
      <c r="C290" s="215">
        <v>10000</v>
      </c>
      <c r="D290" s="167">
        <v>44508</v>
      </c>
      <c r="E290" s="166" t="s">
        <v>239</v>
      </c>
      <c r="F290" s="166" t="s">
        <v>911</v>
      </c>
      <c r="G290" s="168" t="s">
        <v>940</v>
      </c>
    </row>
    <row r="291" spans="1:7" s="161" customFormat="1">
      <c r="A291" s="166" t="s">
        <v>238</v>
      </c>
      <c r="B291" s="161">
        <v>21000283</v>
      </c>
      <c r="C291" s="215">
        <v>40000</v>
      </c>
      <c r="D291" s="167">
        <v>44508</v>
      </c>
      <c r="E291" s="166" t="s">
        <v>239</v>
      </c>
      <c r="F291" s="166" t="s">
        <v>911</v>
      </c>
      <c r="G291" s="168" t="s">
        <v>941</v>
      </c>
    </row>
    <row r="292" spans="1:7" s="161" customFormat="1">
      <c r="A292" s="166" t="s">
        <v>238</v>
      </c>
      <c r="B292" s="161">
        <v>21000284</v>
      </c>
      <c r="C292" s="215">
        <v>10000</v>
      </c>
      <c r="D292" s="167">
        <v>44508</v>
      </c>
      <c r="E292" s="166" t="s">
        <v>239</v>
      </c>
      <c r="F292" s="166" t="s">
        <v>911</v>
      </c>
      <c r="G292" s="168" t="s">
        <v>941</v>
      </c>
    </row>
    <row r="293" spans="1:7" s="161" customFormat="1">
      <c r="A293" s="166" t="s">
        <v>238</v>
      </c>
      <c r="B293" s="161">
        <v>21000285</v>
      </c>
      <c r="C293" s="215">
        <v>10000</v>
      </c>
      <c r="D293" s="167">
        <v>44508</v>
      </c>
      <c r="E293" s="166" t="s">
        <v>239</v>
      </c>
      <c r="F293" s="166" t="s">
        <v>911</v>
      </c>
      <c r="G293" s="168" t="s">
        <v>941</v>
      </c>
    </row>
    <row r="294" spans="1:7" s="161" customFormat="1">
      <c r="A294" s="166" t="s">
        <v>238</v>
      </c>
      <c r="B294" s="161">
        <v>21000286</v>
      </c>
      <c r="C294" s="215">
        <v>10000</v>
      </c>
      <c r="D294" s="167">
        <v>44508</v>
      </c>
      <c r="E294" s="166" t="s">
        <v>239</v>
      </c>
      <c r="F294" s="166" t="s">
        <v>911</v>
      </c>
      <c r="G294" s="168" t="s">
        <v>940</v>
      </c>
    </row>
    <row r="295" spans="1:7" s="161" customFormat="1">
      <c r="A295" s="166" t="s">
        <v>238</v>
      </c>
      <c r="B295" s="161">
        <v>21000287</v>
      </c>
      <c r="C295" s="215">
        <v>10000</v>
      </c>
      <c r="D295" s="167">
        <v>44508</v>
      </c>
      <c r="E295" s="166" t="s">
        <v>239</v>
      </c>
      <c r="F295" s="166" t="s">
        <v>911</v>
      </c>
      <c r="G295" s="168" t="s">
        <v>941</v>
      </c>
    </row>
    <row r="296" spans="1:7" s="161" customFormat="1">
      <c r="A296" s="166" t="s">
        <v>238</v>
      </c>
      <c r="B296" s="161">
        <v>21000288</v>
      </c>
      <c r="C296" s="215">
        <v>10000</v>
      </c>
      <c r="D296" s="167">
        <v>44508</v>
      </c>
      <c r="E296" s="166" t="s">
        <v>239</v>
      </c>
      <c r="F296" s="166" t="s">
        <v>911</v>
      </c>
      <c r="G296" s="168" t="s">
        <v>941</v>
      </c>
    </row>
    <row r="297" spans="1:7" s="161" customFormat="1">
      <c r="A297" s="166" t="s">
        <v>238</v>
      </c>
      <c r="B297" s="161">
        <v>21000289</v>
      </c>
      <c r="C297" s="215">
        <v>10000</v>
      </c>
      <c r="D297" s="167">
        <v>44508</v>
      </c>
      <c r="E297" s="166" t="s">
        <v>239</v>
      </c>
      <c r="F297" s="166" t="s">
        <v>911</v>
      </c>
      <c r="G297" s="168" t="s">
        <v>941</v>
      </c>
    </row>
    <row r="298" spans="1:7" s="161" customFormat="1">
      <c r="A298" s="166" t="s">
        <v>238</v>
      </c>
      <c r="B298" s="161">
        <v>21000290</v>
      </c>
      <c r="C298" s="215">
        <v>10000</v>
      </c>
      <c r="D298" s="167">
        <v>44508</v>
      </c>
      <c r="E298" s="166" t="s">
        <v>239</v>
      </c>
      <c r="F298" s="166" t="s">
        <v>911</v>
      </c>
      <c r="G298" s="168" t="s">
        <v>940</v>
      </c>
    </row>
    <row r="299" spans="1:7" s="161" customFormat="1">
      <c r="A299" s="166" t="s">
        <v>238</v>
      </c>
      <c r="B299" s="161">
        <v>21000291</v>
      </c>
      <c r="C299" s="215">
        <v>10000</v>
      </c>
      <c r="D299" s="167">
        <v>44508</v>
      </c>
      <c r="E299" s="166" t="s">
        <v>239</v>
      </c>
      <c r="F299" s="166" t="s">
        <v>911</v>
      </c>
      <c r="G299" s="168" t="s">
        <v>940</v>
      </c>
    </row>
    <row r="300" spans="1:7" s="161" customFormat="1">
      <c r="A300" s="166" t="s">
        <v>238</v>
      </c>
      <c r="B300" s="161">
        <v>21000292</v>
      </c>
      <c r="C300" s="215">
        <v>10000</v>
      </c>
      <c r="D300" s="167">
        <v>44508</v>
      </c>
      <c r="E300" s="166" t="s">
        <v>239</v>
      </c>
      <c r="F300" s="166" t="s">
        <v>911</v>
      </c>
      <c r="G300" s="168" t="s">
        <v>940</v>
      </c>
    </row>
    <row r="301" spans="1:7" s="161" customFormat="1">
      <c r="A301" s="166" t="s">
        <v>238</v>
      </c>
      <c r="B301" s="161">
        <v>21000293</v>
      </c>
      <c r="C301" s="215">
        <v>150000</v>
      </c>
      <c r="D301" s="167">
        <v>44508</v>
      </c>
      <c r="E301" s="166" t="s">
        <v>239</v>
      </c>
      <c r="F301" s="166" t="s">
        <v>911</v>
      </c>
      <c r="G301" s="168" t="s">
        <v>941</v>
      </c>
    </row>
    <row r="302" spans="1:7" s="161" customFormat="1">
      <c r="A302" s="166" t="s">
        <v>238</v>
      </c>
      <c r="B302" s="161">
        <v>21000294</v>
      </c>
      <c r="C302" s="215">
        <v>10000</v>
      </c>
      <c r="D302" s="167">
        <v>44508</v>
      </c>
      <c r="E302" s="166" t="s">
        <v>239</v>
      </c>
      <c r="F302" s="166" t="s">
        <v>911</v>
      </c>
      <c r="G302" s="168" t="s">
        <v>941</v>
      </c>
    </row>
    <row r="303" spans="1:7" s="161" customFormat="1">
      <c r="A303" s="166" t="s">
        <v>238</v>
      </c>
      <c r="B303" s="161">
        <v>21000295</v>
      </c>
      <c r="C303" s="215">
        <v>10000</v>
      </c>
      <c r="D303" s="167">
        <v>44508</v>
      </c>
      <c r="E303" s="166" t="s">
        <v>239</v>
      </c>
      <c r="F303" s="166" t="s">
        <v>911</v>
      </c>
      <c r="G303" s="168" t="s">
        <v>941</v>
      </c>
    </row>
    <row r="304" spans="1:7" s="161" customFormat="1">
      <c r="A304" s="166" t="s">
        <v>238</v>
      </c>
      <c r="B304" s="161">
        <v>21000296</v>
      </c>
      <c r="C304" s="215">
        <v>40000</v>
      </c>
      <c r="D304" s="167">
        <v>44508</v>
      </c>
      <c r="E304" s="166" t="s">
        <v>239</v>
      </c>
      <c r="F304" s="166" t="s">
        <v>911</v>
      </c>
      <c r="G304" s="168" t="s">
        <v>941</v>
      </c>
    </row>
    <row r="305" spans="1:7" s="161" customFormat="1">
      <c r="A305" s="166" t="s">
        <v>238</v>
      </c>
      <c r="B305" s="161">
        <v>21000297</v>
      </c>
      <c r="C305" s="215">
        <v>10000</v>
      </c>
      <c r="D305" s="167">
        <v>44508</v>
      </c>
      <c r="E305" s="166" t="s">
        <v>239</v>
      </c>
      <c r="F305" s="166" t="s">
        <v>911</v>
      </c>
      <c r="G305" s="168" t="s">
        <v>941</v>
      </c>
    </row>
    <row r="306" spans="1:7" s="161" customFormat="1">
      <c r="A306" s="166" t="s">
        <v>238</v>
      </c>
      <c r="B306" s="161">
        <v>21000298</v>
      </c>
      <c r="C306" s="215">
        <v>10000</v>
      </c>
      <c r="D306" s="167">
        <v>44508</v>
      </c>
      <c r="E306" s="166" t="s">
        <v>239</v>
      </c>
      <c r="F306" s="166" t="s">
        <v>911</v>
      </c>
      <c r="G306" s="168" t="s">
        <v>940</v>
      </c>
    </row>
    <row r="307" spans="1:7" s="161" customFormat="1">
      <c r="A307" s="166" t="s">
        <v>238</v>
      </c>
      <c r="B307" s="161">
        <v>21000299</v>
      </c>
      <c r="C307" s="215">
        <v>20000</v>
      </c>
      <c r="D307" s="167">
        <v>44508</v>
      </c>
      <c r="E307" s="166" t="s">
        <v>239</v>
      </c>
      <c r="F307" s="166" t="s">
        <v>911</v>
      </c>
      <c r="G307" s="168" t="s">
        <v>941</v>
      </c>
    </row>
    <row r="308" spans="1:7" s="161" customFormat="1">
      <c r="A308" s="166" t="s">
        <v>238</v>
      </c>
      <c r="B308" s="161">
        <v>21000300</v>
      </c>
      <c r="C308" s="215">
        <v>10000</v>
      </c>
      <c r="D308" s="167">
        <v>44508</v>
      </c>
      <c r="E308" s="166" t="s">
        <v>239</v>
      </c>
      <c r="F308" s="166" t="s">
        <v>911</v>
      </c>
      <c r="G308" s="168" t="s">
        <v>941</v>
      </c>
    </row>
    <row r="309" spans="1:7" s="161" customFormat="1">
      <c r="A309" s="166" t="s">
        <v>238</v>
      </c>
      <c r="B309" s="161">
        <v>21000301</v>
      </c>
      <c r="C309" s="215">
        <v>10000</v>
      </c>
      <c r="D309" s="167">
        <v>44508</v>
      </c>
      <c r="E309" s="166" t="s">
        <v>239</v>
      </c>
      <c r="F309" s="166" t="s">
        <v>911</v>
      </c>
      <c r="G309" s="168" t="s">
        <v>941</v>
      </c>
    </row>
    <row r="310" spans="1:7" s="161" customFormat="1">
      <c r="A310" s="166" t="s">
        <v>238</v>
      </c>
      <c r="B310" s="161">
        <v>21000302</v>
      </c>
      <c r="C310" s="215">
        <v>20000</v>
      </c>
      <c r="D310" s="167">
        <v>44508</v>
      </c>
      <c r="E310" s="166" t="s">
        <v>239</v>
      </c>
      <c r="F310" s="166" t="s">
        <v>911</v>
      </c>
      <c r="G310" s="168" t="s">
        <v>941</v>
      </c>
    </row>
    <row r="311" spans="1:7" s="161" customFormat="1">
      <c r="A311" s="166" t="s">
        <v>238</v>
      </c>
      <c r="B311" s="161">
        <v>21000303</v>
      </c>
      <c r="C311" s="215">
        <v>10000</v>
      </c>
      <c r="D311" s="167">
        <v>44508</v>
      </c>
      <c r="E311" s="166" t="s">
        <v>239</v>
      </c>
      <c r="F311" s="166" t="s">
        <v>911</v>
      </c>
      <c r="G311" s="168" t="s">
        <v>941</v>
      </c>
    </row>
    <row r="312" spans="1:7" s="161" customFormat="1">
      <c r="A312" s="166" t="s">
        <v>238</v>
      </c>
      <c r="B312" s="161">
        <v>21000304</v>
      </c>
      <c r="C312" s="215">
        <v>10000</v>
      </c>
      <c r="D312" s="167">
        <v>44508</v>
      </c>
      <c r="E312" s="166" t="s">
        <v>239</v>
      </c>
      <c r="F312" s="166" t="s">
        <v>911</v>
      </c>
      <c r="G312" s="168" t="s">
        <v>941</v>
      </c>
    </row>
    <row r="313" spans="1:7" s="161" customFormat="1">
      <c r="A313" s="166" t="s">
        <v>238</v>
      </c>
      <c r="B313" s="161">
        <v>21000305</v>
      </c>
      <c r="C313" s="215">
        <v>10000</v>
      </c>
      <c r="D313" s="167">
        <v>44508</v>
      </c>
      <c r="E313" s="166" t="s">
        <v>239</v>
      </c>
      <c r="F313" s="166" t="s">
        <v>911</v>
      </c>
      <c r="G313" s="168" t="s">
        <v>941</v>
      </c>
    </row>
    <row r="314" spans="1:7" s="161" customFormat="1">
      <c r="A314" s="166" t="s">
        <v>238</v>
      </c>
      <c r="B314" s="161">
        <v>21000306</v>
      </c>
      <c r="C314" s="215">
        <v>10000</v>
      </c>
      <c r="D314" s="167">
        <v>44508</v>
      </c>
      <c r="E314" s="166" t="s">
        <v>239</v>
      </c>
      <c r="F314" s="166" t="s">
        <v>911</v>
      </c>
      <c r="G314" s="168" t="s">
        <v>941</v>
      </c>
    </row>
    <row r="315" spans="1:7" s="161" customFormat="1">
      <c r="A315" s="166" t="s">
        <v>238</v>
      </c>
      <c r="B315" s="161">
        <v>21000307</v>
      </c>
      <c r="C315" s="215">
        <v>10000</v>
      </c>
      <c r="D315" s="167">
        <v>44508</v>
      </c>
      <c r="E315" s="166" t="s">
        <v>239</v>
      </c>
      <c r="F315" s="166" t="s">
        <v>911</v>
      </c>
      <c r="G315" s="168" t="s">
        <v>941</v>
      </c>
    </row>
    <row r="316" spans="1:7" s="161" customFormat="1">
      <c r="A316" s="166" t="s">
        <v>238</v>
      </c>
      <c r="B316" s="161">
        <v>21000308</v>
      </c>
      <c r="C316" s="215">
        <v>10000</v>
      </c>
      <c r="D316" s="167">
        <v>44508</v>
      </c>
      <c r="E316" s="166" t="s">
        <v>239</v>
      </c>
      <c r="F316" s="166" t="s">
        <v>911</v>
      </c>
      <c r="G316" s="168" t="s">
        <v>941</v>
      </c>
    </row>
    <row r="317" spans="1:7" s="161" customFormat="1">
      <c r="A317" s="166" t="s">
        <v>238</v>
      </c>
      <c r="B317" s="161">
        <v>21000309</v>
      </c>
      <c r="C317" s="215">
        <v>150000</v>
      </c>
      <c r="D317" s="167">
        <v>44508</v>
      </c>
      <c r="E317" s="166" t="s">
        <v>239</v>
      </c>
      <c r="F317" s="166" t="s">
        <v>911</v>
      </c>
      <c r="G317" s="168" t="s">
        <v>941</v>
      </c>
    </row>
    <row r="318" spans="1:7" s="161" customFormat="1">
      <c r="A318" s="166" t="s">
        <v>238</v>
      </c>
      <c r="B318" s="161">
        <v>21000310</v>
      </c>
      <c r="C318" s="215">
        <v>10000</v>
      </c>
      <c r="D318" s="167">
        <v>44508</v>
      </c>
      <c r="E318" s="166" t="s">
        <v>239</v>
      </c>
      <c r="F318" s="166" t="s">
        <v>911</v>
      </c>
      <c r="G318" s="168" t="s">
        <v>941</v>
      </c>
    </row>
    <row r="319" spans="1:7" s="161" customFormat="1">
      <c r="A319" s="166" t="s">
        <v>238</v>
      </c>
      <c r="B319" s="161">
        <v>21000311</v>
      </c>
      <c r="C319" s="215">
        <v>10000</v>
      </c>
      <c r="D319" s="167">
        <v>44508</v>
      </c>
      <c r="E319" s="166" t="s">
        <v>239</v>
      </c>
      <c r="F319" s="166" t="s">
        <v>911</v>
      </c>
      <c r="G319" s="168" t="s">
        <v>941</v>
      </c>
    </row>
    <row r="320" spans="1:7" s="161" customFormat="1">
      <c r="A320" s="166" t="s">
        <v>238</v>
      </c>
      <c r="B320" s="161">
        <v>21000312</v>
      </c>
      <c r="C320" s="215">
        <v>20000</v>
      </c>
      <c r="D320" s="167">
        <v>44508</v>
      </c>
      <c r="E320" s="166" t="s">
        <v>239</v>
      </c>
      <c r="F320" s="166" t="s">
        <v>911</v>
      </c>
      <c r="G320" s="168" t="s">
        <v>941</v>
      </c>
    </row>
    <row r="321" spans="1:7" s="161" customFormat="1">
      <c r="A321" s="166" t="s">
        <v>238</v>
      </c>
      <c r="B321" s="161">
        <v>21000313</v>
      </c>
      <c r="C321" s="215">
        <v>10000</v>
      </c>
      <c r="D321" s="167">
        <v>44508</v>
      </c>
      <c r="E321" s="166" t="s">
        <v>239</v>
      </c>
      <c r="F321" s="166" t="s">
        <v>911</v>
      </c>
      <c r="G321" s="168" t="s">
        <v>941</v>
      </c>
    </row>
    <row r="322" spans="1:7" s="161" customFormat="1">
      <c r="A322" s="166" t="s">
        <v>238</v>
      </c>
      <c r="B322" s="161">
        <v>21000314</v>
      </c>
      <c r="C322" s="215">
        <v>20000</v>
      </c>
      <c r="D322" s="167">
        <v>44508</v>
      </c>
      <c r="E322" s="166" t="s">
        <v>239</v>
      </c>
      <c r="F322" s="166" t="s">
        <v>911</v>
      </c>
      <c r="G322" s="168" t="s">
        <v>941</v>
      </c>
    </row>
    <row r="323" spans="1:7" s="161" customFormat="1">
      <c r="A323" s="166" t="s">
        <v>238</v>
      </c>
      <c r="B323" s="161">
        <v>21000315</v>
      </c>
      <c r="C323" s="215">
        <v>10000</v>
      </c>
      <c r="D323" s="167">
        <v>44508</v>
      </c>
      <c r="E323" s="166" t="s">
        <v>239</v>
      </c>
      <c r="F323" s="166" t="s">
        <v>911</v>
      </c>
      <c r="G323" s="168" t="s">
        <v>941</v>
      </c>
    </row>
    <row r="324" spans="1:7" s="161" customFormat="1">
      <c r="A324" s="166" t="s">
        <v>238</v>
      </c>
      <c r="B324" s="161">
        <v>21000316</v>
      </c>
      <c r="C324" s="215">
        <v>10000</v>
      </c>
      <c r="D324" s="167">
        <v>44508</v>
      </c>
      <c r="E324" s="166" t="s">
        <v>239</v>
      </c>
      <c r="F324" s="166" t="s">
        <v>911</v>
      </c>
      <c r="G324" s="168" t="s">
        <v>941</v>
      </c>
    </row>
    <row r="325" spans="1:7" s="161" customFormat="1">
      <c r="A325" s="166" t="s">
        <v>238</v>
      </c>
      <c r="B325" s="161">
        <v>21000317</v>
      </c>
      <c r="C325" s="215">
        <v>10000</v>
      </c>
      <c r="D325" s="167">
        <v>44508</v>
      </c>
      <c r="E325" s="166" t="s">
        <v>239</v>
      </c>
      <c r="F325" s="166" t="s">
        <v>911</v>
      </c>
      <c r="G325" s="168" t="s">
        <v>941</v>
      </c>
    </row>
    <row r="326" spans="1:7" s="161" customFormat="1">
      <c r="A326" s="166" t="s">
        <v>238</v>
      </c>
      <c r="B326" s="161">
        <v>21000318</v>
      </c>
      <c r="C326" s="215">
        <v>20000</v>
      </c>
      <c r="D326" s="167">
        <v>44508</v>
      </c>
      <c r="E326" s="166" t="s">
        <v>239</v>
      </c>
      <c r="F326" s="166" t="s">
        <v>911</v>
      </c>
      <c r="G326" s="168" t="s">
        <v>941</v>
      </c>
    </row>
    <row r="327" spans="1:7" s="161" customFormat="1">
      <c r="A327" s="166" t="s">
        <v>238</v>
      </c>
      <c r="B327" s="161">
        <v>21000319</v>
      </c>
      <c r="C327" s="215">
        <v>10000</v>
      </c>
      <c r="D327" s="167">
        <v>44508</v>
      </c>
      <c r="E327" s="166" t="s">
        <v>239</v>
      </c>
      <c r="F327" s="166" t="s">
        <v>911</v>
      </c>
      <c r="G327" s="168" t="s">
        <v>940</v>
      </c>
    </row>
    <row r="328" spans="1:7" s="161" customFormat="1">
      <c r="A328" s="166" t="s">
        <v>238</v>
      </c>
      <c r="B328" s="161">
        <v>21000320</v>
      </c>
      <c r="C328" s="215">
        <v>10000</v>
      </c>
      <c r="D328" s="167">
        <v>44508</v>
      </c>
      <c r="E328" s="166" t="s">
        <v>239</v>
      </c>
      <c r="F328" s="166" t="s">
        <v>911</v>
      </c>
      <c r="G328" s="168" t="s">
        <v>941</v>
      </c>
    </row>
    <row r="329" spans="1:7" s="161" customFormat="1">
      <c r="A329" s="166" t="s">
        <v>238</v>
      </c>
      <c r="B329" s="161">
        <v>21000321</v>
      </c>
      <c r="C329" s="215">
        <v>10000</v>
      </c>
      <c r="D329" s="167">
        <v>44508</v>
      </c>
      <c r="E329" s="166" t="s">
        <v>239</v>
      </c>
      <c r="F329" s="166" t="s">
        <v>911</v>
      </c>
      <c r="G329" s="168" t="s">
        <v>941</v>
      </c>
    </row>
    <row r="330" spans="1:7" s="161" customFormat="1">
      <c r="A330" s="166" t="s">
        <v>238</v>
      </c>
      <c r="B330" s="161">
        <v>21000322</v>
      </c>
      <c r="C330" s="215">
        <v>10000</v>
      </c>
      <c r="D330" s="167">
        <v>44508</v>
      </c>
      <c r="E330" s="166" t="s">
        <v>239</v>
      </c>
      <c r="F330" s="166" t="s">
        <v>911</v>
      </c>
      <c r="G330" s="168" t="s">
        <v>940</v>
      </c>
    </row>
    <row r="331" spans="1:7" s="161" customFormat="1">
      <c r="A331" s="166" t="s">
        <v>238</v>
      </c>
      <c r="B331" s="161">
        <v>21000323</v>
      </c>
      <c r="C331" s="215">
        <v>10000</v>
      </c>
      <c r="D331" s="167">
        <v>44508</v>
      </c>
      <c r="E331" s="166" t="s">
        <v>239</v>
      </c>
      <c r="F331" s="166" t="s">
        <v>911</v>
      </c>
      <c r="G331" s="168" t="s">
        <v>941</v>
      </c>
    </row>
    <row r="332" spans="1:7" s="161" customFormat="1">
      <c r="A332" s="166" t="s">
        <v>238</v>
      </c>
      <c r="B332" s="161">
        <v>21000324</v>
      </c>
      <c r="C332" s="215">
        <v>10000</v>
      </c>
      <c r="D332" s="167">
        <v>44508</v>
      </c>
      <c r="E332" s="166" t="s">
        <v>239</v>
      </c>
      <c r="F332" s="166" t="s">
        <v>911</v>
      </c>
      <c r="G332" s="168" t="s">
        <v>941</v>
      </c>
    </row>
    <row r="333" spans="1:7" s="161" customFormat="1">
      <c r="A333" s="166" t="s">
        <v>238</v>
      </c>
      <c r="B333" s="161">
        <v>21000325</v>
      </c>
      <c r="C333" s="215">
        <v>40000</v>
      </c>
      <c r="D333" s="167">
        <v>44508</v>
      </c>
      <c r="E333" s="166" t="s">
        <v>239</v>
      </c>
      <c r="F333" s="166" t="s">
        <v>911</v>
      </c>
      <c r="G333" s="168" t="s">
        <v>941</v>
      </c>
    </row>
    <row r="334" spans="1:7" s="161" customFormat="1">
      <c r="A334" s="166" t="s">
        <v>238</v>
      </c>
      <c r="B334" s="161">
        <v>21000326</v>
      </c>
      <c r="C334" s="215">
        <v>10000</v>
      </c>
      <c r="D334" s="167">
        <v>44508</v>
      </c>
      <c r="E334" s="166" t="s">
        <v>239</v>
      </c>
      <c r="F334" s="166" t="s">
        <v>911</v>
      </c>
      <c r="G334" s="168" t="s">
        <v>941</v>
      </c>
    </row>
    <row r="335" spans="1:7" s="161" customFormat="1">
      <c r="A335" s="166" t="s">
        <v>238</v>
      </c>
      <c r="B335" s="161">
        <v>21000327</v>
      </c>
      <c r="C335" s="215">
        <v>10000</v>
      </c>
      <c r="D335" s="167">
        <v>44508</v>
      </c>
      <c r="E335" s="166" t="s">
        <v>239</v>
      </c>
      <c r="F335" s="166" t="s">
        <v>911</v>
      </c>
      <c r="G335" s="168" t="s">
        <v>941</v>
      </c>
    </row>
    <row r="336" spans="1:7" s="161" customFormat="1">
      <c r="A336" s="166" t="s">
        <v>238</v>
      </c>
      <c r="B336" s="161">
        <v>21000328</v>
      </c>
      <c r="C336" s="215">
        <v>10000</v>
      </c>
      <c r="D336" s="167">
        <v>44508</v>
      </c>
      <c r="E336" s="166" t="s">
        <v>239</v>
      </c>
      <c r="F336" s="166" t="s">
        <v>911</v>
      </c>
      <c r="G336" s="168" t="s">
        <v>941</v>
      </c>
    </row>
    <row r="337" spans="1:7" s="161" customFormat="1">
      <c r="A337" s="166" t="s">
        <v>238</v>
      </c>
      <c r="B337" s="161">
        <v>21000329</v>
      </c>
      <c r="C337" s="215">
        <v>20000</v>
      </c>
      <c r="D337" s="167">
        <v>44508</v>
      </c>
      <c r="E337" s="166" t="s">
        <v>239</v>
      </c>
      <c r="F337" s="166" t="s">
        <v>911</v>
      </c>
      <c r="G337" s="168" t="s">
        <v>940</v>
      </c>
    </row>
    <row r="338" spans="1:7" s="161" customFormat="1">
      <c r="A338" s="166" t="s">
        <v>238</v>
      </c>
      <c r="B338" s="161">
        <v>21000330</v>
      </c>
      <c r="C338" s="215">
        <v>10000</v>
      </c>
      <c r="D338" s="167">
        <v>44508</v>
      </c>
      <c r="E338" s="166" t="s">
        <v>239</v>
      </c>
      <c r="F338" s="166" t="s">
        <v>911</v>
      </c>
      <c r="G338" s="168" t="s">
        <v>941</v>
      </c>
    </row>
    <row r="339" spans="1:7" s="161" customFormat="1">
      <c r="A339" s="166" t="s">
        <v>238</v>
      </c>
      <c r="B339" s="161">
        <v>21000331</v>
      </c>
      <c r="C339" s="215">
        <v>10000</v>
      </c>
      <c r="D339" s="167">
        <v>44508</v>
      </c>
      <c r="E339" s="166" t="s">
        <v>239</v>
      </c>
      <c r="F339" s="166" t="s">
        <v>911</v>
      </c>
      <c r="G339" s="168" t="s">
        <v>941</v>
      </c>
    </row>
    <row r="340" spans="1:7" s="161" customFormat="1">
      <c r="A340" s="166" t="s">
        <v>238</v>
      </c>
      <c r="B340" s="161">
        <v>21000332</v>
      </c>
      <c r="C340" s="215">
        <v>20000</v>
      </c>
      <c r="D340" s="167">
        <v>44508</v>
      </c>
      <c r="E340" s="166" t="s">
        <v>239</v>
      </c>
      <c r="F340" s="166" t="s">
        <v>911</v>
      </c>
      <c r="G340" s="168" t="s">
        <v>940</v>
      </c>
    </row>
    <row r="341" spans="1:7" s="161" customFormat="1">
      <c r="A341" s="166" t="s">
        <v>238</v>
      </c>
      <c r="B341" s="161">
        <v>21000333</v>
      </c>
      <c r="C341" s="215">
        <v>10000</v>
      </c>
      <c r="D341" s="167">
        <v>44508</v>
      </c>
      <c r="E341" s="166" t="s">
        <v>239</v>
      </c>
      <c r="F341" s="166" t="s">
        <v>911</v>
      </c>
      <c r="G341" s="168" t="s">
        <v>941</v>
      </c>
    </row>
    <row r="342" spans="1:7" s="161" customFormat="1">
      <c r="A342" s="166" t="s">
        <v>238</v>
      </c>
      <c r="B342" s="161">
        <v>21000334</v>
      </c>
      <c r="C342" s="215">
        <v>10000</v>
      </c>
      <c r="D342" s="167">
        <v>44508</v>
      </c>
      <c r="E342" s="166" t="s">
        <v>239</v>
      </c>
      <c r="F342" s="166" t="s">
        <v>911</v>
      </c>
      <c r="G342" s="168" t="s">
        <v>941</v>
      </c>
    </row>
    <row r="343" spans="1:7" s="161" customFormat="1">
      <c r="A343" s="166" t="s">
        <v>238</v>
      </c>
      <c r="B343" s="161">
        <v>21000335</v>
      </c>
      <c r="C343" s="215">
        <v>10000</v>
      </c>
      <c r="D343" s="167">
        <v>44508</v>
      </c>
      <c r="E343" s="166" t="s">
        <v>239</v>
      </c>
      <c r="F343" s="166" t="s">
        <v>911</v>
      </c>
      <c r="G343" s="168" t="s">
        <v>941</v>
      </c>
    </row>
    <row r="344" spans="1:7" s="161" customFormat="1">
      <c r="A344" s="166" t="s">
        <v>238</v>
      </c>
      <c r="B344" s="161">
        <v>21000336</v>
      </c>
      <c r="C344" s="215">
        <v>20000</v>
      </c>
      <c r="D344" s="167">
        <v>44508</v>
      </c>
      <c r="E344" s="166" t="s">
        <v>239</v>
      </c>
      <c r="F344" s="166" t="s">
        <v>911</v>
      </c>
      <c r="G344" s="168" t="s">
        <v>941</v>
      </c>
    </row>
    <row r="345" spans="1:7" s="161" customFormat="1">
      <c r="A345" s="166" t="s">
        <v>238</v>
      </c>
      <c r="B345" s="161">
        <v>21000337</v>
      </c>
      <c r="C345" s="215">
        <v>10000</v>
      </c>
      <c r="D345" s="167">
        <v>44508</v>
      </c>
      <c r="E345" s="166" t="s">
        <v>239</v>
      </c>
      <c r="F345" s="166" t="s">
        <v>911</v>
      </c>
      <c r="G345" s="168" t="s">
        <v>941</v>
      </c>
    </row>
    <row r="346" spans="1:7" s="161" customFormat="1">
      <c r="A346" s="166" t="s">
        <v>238</v>
      </c>
      <c r="B346" s="161">
        <v>21000338</v>
      </c>
      <c r="C346" s="215">
        <v>20000</v>
      </c>
      <c r="D346" s="167">
        <v>44508</v>
      </c>
      <c r="E346" s="166" t="s">
        <v>239</v>
      </c>
      <c r="F346" s="166" t="s">
        <v>911</v>
      </c>
      <c r="G346" s="168" t="s">
        <v>941</v>
      </c>
    </row>
    <row r="347" spans="1:7" s="161" customFormat="1">
      <c r="A347" s="166" t="s">
        <v>238</v>
      </c>
      <c r="B347" s="161">
        <v>21000339</v>
      </c>
      <c r="C347" s="215">
        <v>10000</v>
      </c>
      <c r="D347" s="167">
        <v>44508</v>
      </c>
      <c r="E347" s="166" t="s">
        <v>239</v>
      </c>
      <c r="F347" s="166" t="s">
        <v>911</v>
      </c>
      <c r="G347" s="168" t="s">
        <v>941</v>
      </c>
    </row>
    <row r="348" spans="1:7" s="161" customFormat="1">
      <c r="A348" s="166" t="s">
        <v>238</v>
      </c>
      <c r="B348" s="161">
        <v>21000340</v>
      </c>
      <c r="C348" s="215">
        <v>10000</v>
      </c>
      <c r="D348" s="167">
        <v>44508</v>
      </c>
      <c r="E348" s="166" t="s">
        <v>239</v>
      </c>
      <c r="F348" s="166" t="s">
        <v>911</v>
      </c>
      <c r="G348" s="168" t="s">
        <v>940</v>
      </c>
    </row>
    <row r="349" spans="1:7" s="161" customFormat="1">
      <c r="A349" s="166" t="s">
        <v>238</v>
      </c>
      <c r="B349" s="161">
        <v>21000341</v>
      </c>
      <c r="C349" s="215">
        <v>10000</v>
      </c>
      <c r="D349" s="167">
        <v>44508</v>
      </c>
      <c r="E349" s="166" t="s">
        <v>239</v>
      </c>
      <c r="F349" s="166" t="s">
        <v>911</v>
      </c>
      <c r="G349" s="168" t="s">
        <v>941</v>
      </c>
    </row>
    <row r="350" spans="1:7" s="161" customFormat="1">
      <c r="A350" s="166" t="s">
        <v>238</v>
      </c>
      <c r="B350" s="161">
        <v>21000342</v>
      </c>
      <c r="C350" s="215">
        <v>10000</v>
      </c>
      <c r="D350" s="167">
        <v>44508</v>
      </c>
      <c r="E350" s="166" t="s">
        <v>239</v>
      </c>
      <c r="F350" s="166" t="s">
        <v>911</v>
      </c>
      <c r="G350" s="168" t="s">
        <v>941</v>
      </c>
    </row>
    <row r="351" spans="1:7" s="161" customFormat="1">
      <c r="A351" s="166" t="s">
        <v>238</v>
      </c>
      <c r="B351" s="161">
        <v>21000343</v>
      </c>
      <c r="C351" s="215">
        <v>10000</v>
      </c>
      <c r="D351" s="167">
        <v>44508</v>
      </c>
      <c r="E351" s="166" t="s">
        <v>239</v>
      </c>
      <c r="F351" s="166" t="s">
        <v>911</v>
      </c>
      <c r="G351" s="168" t="s">
        <v>940</v>
      </c>
    </row>
    <row r="352" spans="1:7" s="161" customFormat="1">
      <c r="A352" s="166" t="s">
        <v>238</v>
      </c>
      <c r="B352" s="161">
        <v>21000344</v>
      </c>
      <c r="C352" s="215">
        <v>10000</v>
      </c>
      <c r="D352" s="167">
        <v>44508</v>
      </c>
      <c r="E352" s="166" t="s">
        <v>239</v>
      </c>
      <c r="F352" s="166" t="s">
        <v>911</v>
      </c>
      <c r="G352" s="168" t="s">
        <v>940</v>
      </c>
    </row>
    <row r="353" spans="1:7" s="161" customFormat="1">
      <c r="A353" s="166" t="s">
        <v>238</v>
      </c>
      <c r="B353" s="161">
        <v>21000345</v>
      </c>
      <c r="C353" s="215">
        <v>10000</v>
      </c>
      <c r="D353" s="167">
        <v>44508</v>
      </c>
      <c r="E353" s="166" t="s">
        <v>239</v>
      </c>
      <c r="F353" s="166" t="s">
        <v>911</v>
      </c>
      <c r="G353" s="168" t="s">
        <v>941</v>
      </c>
    </row>
    <row r="354" spans="1:7" s="161" customFormat="1">
      <c r="A354" s="166" t="s">
        <v>238</v>
      </c>
      <c r="B354" s="161">
        <v>21000346</v>
      </c>
      <c r="C354" s="215">
        <v>10000</v>
      </c>
      <c r="D354" s="167">
        <v>44508</v>
      </c>
      <c r="E354" s="166" t="s">
        <v>239</v>
      </c>
      <c r="F354" s="166" t="s">
        <v>911</v>
      </c>
      <c r="G354" s="168" t="s">
        <v>941</v>
      </c>
    </row>
    <row r="355" spans="1:7" s="161" customFormat="1">
      <c r="A355" s="166" t="s">
        <v>238</v>
      </c>
      <c r="B355" s="161">
        <v>21000347</v>
      </c>
      <c r="C355" s="215">
        <v>10000</v>
      </c>
      <c r="D355" s="167">
        <v>44508</v>
      </c>
      <c r="E355" s="166" t="s">
        <v>239</v>
      </c>
      <c r="F355" s="166" t="s">
        <v>911</v>
      </c>
      <c r="G355" s="168" t="s">
        <v>940</v>
      </c>
    </row>
    <row r="356" spans="1:7" s="161" customFormat="1">
      <c r="A356" s="166" t="s">
        <v>238</v>
      </c>
      <c r="B356" s="161">
        <v>21000348</v>
      </c>
      <c r="C356" s="215">
        <v>10000</v>
      </c>
      <c r="D356" s="167">
        <v>44508</v>
      </c>
      <c r="E356" s="166" t="s">
        <v>239</v>
      </c>
      <c r="F356" s="166" t="s">
        <v>911</v>
      </c>
      <c r="G356" s="168" t="s">
        <v>940</v>
      </c>
    </row>
    <row r="357" spans="1:7" s="161" customFormat="1">
      <c r="A357" s="166" t="s">
        <v>238</v>
      </c>
      <c r="B357" s="161">
        <v>21000349</v>
      </c>
      <c r="C357" s="215">
        <v>20000</v>
      </c>
      <c r="D357" s="167">
        <v>44508</v>
      </c>
      <c r="E357" s="166" t="s">
        <v>239</v>
      </c>
      <c r="F357" s="166" t="s">
        <v>911</v>
      </c>
      <c r="G357" s="168" t="s">
        <v>940</v>
      </c>
    </row>
    <row r="358" spans="1:7" s="161" customFormat="1">
      <c r="A358" s="166" t="s">
        <v>238</v>
      </c>
      <c r="B358" s="161">
        <v>21000350</v>
      </c>
      <c r="C358" s="215">
        <v>10000</v>
      </c>
      <c r="D358" s="167">
        <v>44508</v>
      </c>
      <c r="E358" s="166" t="s">
        <v>239</v>
      </c>
      <c r="F358" s="166" t="s">
        <v>911</v>
      </c>
      <c r="G358" s="168" t="s">
        <v>941</v>
      </c>
    </row>
    <row r="359" spans="1:7" s="161" customFormat="1">
      <c r="A359" s="166" t="s">
        <v>238</v>
      </c>
      <c r="B359" s="161">
        <v>21000351</v>
      </c>
      <c r="C359" s="215">
        <v>20000</v>
      </c>
      <c r="D359" s="167">
        <v>44508</v>
      </c>
      <c r="E359" s="166" t="s">
        <v>239</v>
      </c>
      <c r="F359" s="166" t="s">
        <v>911</v>
      </c>
      <c r="G359" s="168" t="s">
        <v>940</v>
      </c>
    </row>
    <row r="360" spans="1:7" s="161" customFormat="1">
      <c r="A360" s="166" t="s">
        <v>238</v>
      </c>
      <c r="B360" s="161">
        <v>21000352</v>
      </c>
      <c r="C360" s="215">
        <v>10000</v>
      </c>
      <c r="D360" s="167">
        <v>44508</v>
      </c>
      <c r="E360" s="166" t="s">
        <v>239</v>
      </c>
      <c r="F360" s="166" t="s">
        <v>911</v>
      </c>
      <c r="G360" s="168" t="s">
        <v>940</v>
      </c>
    </row>
    <row r="361" spans="1:7" s="161" customFormat="1">
      <c r="A361" s="166" t="s">
        <v>238</v>
      </c>
      <c r="B361" s="161">
        <v>21000353</v>
      </c>
      <c r="C361" s="215">
        <v>10000</v>
      </c>
      <c r="D361" s="167">
        <v>44508</v>
      </c>
      <c r="E361" s="166" t="s">
        <v>239</v>
      </c>
      <c r="F361" s="166" t="s">
        <v>911</v>
      </c>
      <c r="G361" s="168" t="s">
        <v>941</v>
      </c>
    </row>
    <row r="362" spans="1:7" s="161" customFormat="1">
      <c r="A362" s="166" t="s">
        <v>238</v>
      </c>
      <c r="B362" s="161">
        <v>21000354</v>
      </c>
      <c r="C362" s="215">
        <v>20000</v>
      </c>
      <c r="D362" s="167">
        <v>44508</v>
      </c>
      <c r="E362" s="166" t="s">
        <v>239</v>
      </c>
      <c r="F362" s="166" t="s">
        <v>911</v>
      </c>
      <c r="G362" s="168" t="s">
        <v>940</v>
      </c>
    </row>
    <row r="363" spans="1:7" s="161" customFormat="1">
      <c r="A363" s="166" t="s">
        <v>238</v>
      </c>
      <c r="B363" s="161">
        <v>21000355</v>
      </c>
      <c r="C363" s="215">
        <v>10000</v>
      </c>
      <c r="D363" s="167">
        <v>44508</v>
      </c>
      <c r="E363" s="166" t="s">
        <v>239</v>
      </c>
      <c r="F363" s="166" t="s">
        <v>911</v>
      </c>
      <c r="G363" s="168" t="s">
        <v>940</v>
      </c>
    </row>
    <row r="364" spans="1:7" s="161" customFormat="1">
      <c r="A364" s="166" t="s">
        <v>238</v>
      </c>
      <c r="B364" s="161">
        <v>21000356</v>
      </c>
      <c r="C364" s="215">
        <v>150000</v>
      </c>
      <c r="D364" s="167">
        <v>44508</v>
      </c>
      <c r="E364" s="166" t="s">
        <v>239</v>
      </c>
      <c r="F364" s="166" t="s">
        <v>911</v>
      </c>
      <c r="G364" s="168" t="s">
        <v>940</v>
      </c>
    </row>
    <row r="365" spans="1:7" s="161" customFormat="1">
      <c r="A365" s="166" t="s">
        <v>238</v>
      </c>
      <c r="B365" s="161">
        <v>21000357</v>
      </c>
      <c r="C365" s="215">
        <v>10000</v>
      </c>
      <c r="D365" s="167">
        <v>44508</v>
      </c>
      <c r="E365" s="166" t="s">
        <v>239</v>
      </c>
      <c r="F365" s="166" t="s">
        <v>911</v>
      </c>
      <c r="G365" s="168" t="s">
        <v>941</v>
      </c>
    </row>
    <row r="366" spans="1:7" s="161" customFormat="1">
      <c r="A366" s="166" t="s">
        <v>238</v>
      </c>
      <c r="B366" s="161">
        <v>21000358</v>
      </c>
      <c r="C366" s="215">
        <v>10000</v>
      </c>
      <c r="D366" s="167">
        <v>44508</v>
      </c>
      <c r="E366" s="166" t="s">
        <v>239</v>
      </c>
      <c r="F366" s="166" t="s">
        <v>911</v>
      </c>
      <c r="G366" s="168" t="s">
        <v>940</v>
      </c>
    </row>
    <row r="367" spans="1:7" s="161" customFormat="1">
      <c r="A367" s="166" t="s">
        <v>238</v>
      </c>
      <c r="B367" s="161">
        <v>21000359</v>
      </c>
      <c r="C367" s="215">
        <v>10000</v>
      </c>
      <c r="D367" s="167">
        <v>44508</v>
      </c>
      <c r="E367" s="166" t="s">
        <v>239</v>
      </c>
      <c r="F367" s="166" t="s">
        <v>911</v>
      </c>
      <c r="G367" s="168" t="s">
        <v>940</v>
      </c>
    </row>
    <row r="368" spans="1:7" s="161" customFormat="1">
      <c r="A368" s="166" t="s">
        <v>238</v>
      </c>
      <c r="B368" s="161">
        <v>21000360</v>
      </c>
      <c r="C368" s="215">
        <v>10000</v>
      </c>
      <c r="D368" s="167">
        <v>44508</v>
      </c>
      <c r="E368" s="166" t="s">
        <v>239</v>
      </c>
      <c r="F368" s="166" t="s">
        <v>911</v>
      </c>
      <c r="G368" s="168" t="s">
        <v>941</v>
      </c>
    </row>
    <row r="369" spans="1:7" s="161" customFormat="1">
      <c r="A369" s="166" t="s">
        <v>238</v>
      </c>
      <c r="B369" s="161">
        <v>21000361</v>
      </c>
      <c r="C369" s="215">
        <v>20000</v>
      </c>
      <c r="D369" s="167">
        <v>44508</v>
      </c>
      <c r="E369" s="166" t="s">
        <v>239</v>
      </c>
      <c r="F369" s="166" t="s">
        <v>911</v>
      </c>
      <c r="G369" s="168" t="s">
        <v>940</v>
      </c>
    </row>
    <row r="370" spans="1:7" s="161" customFormat="1">
      <c r="A370" s="166" t="s">
        <v>238</v>
      </c>
      <c r="B370" s="161">
        <v>21000362</v>
      </c>
      <c r="C370" s="215">
        <v>20000</v>
      </c>
      <c r="D370" s="167">
        <v>44508</v>
      </c>
      <c r="E370" s="166" t="s">
        <v>239</v>
      </c>
      <c r="F370" s="166" t="s">
        <v>911</v>
      </c>
      <c r="G370" s="168" t="s">
        <v>941</v>
      </c>
    </row>
    <row r="371" spans="1:7" s="161" customFormat="1">
      <c r="A371" s="166" t="s">
        <v>238</v>
      </c>
      <c r="B371" s="161">
        <v>21000363</v>
      </c>
      <c r="C371" s="215">
        <v>10000</v>
      </c>
      <c r="D371" s="167">
        <v>44508</v>
      </c>
      <c r="E371" s="166" t="s">
        <v>239</v>
      </c>
      <c r="F371" s="166" t="s">
        <v>911</v>
      </c>
      <c r="G371" s="168" t="s">
        <v>940</v>
      </c>
    </row>
    <row r="372" spans="1:7" s="161" customFormat="1">
      <c r="A372" s="166" t="s">
        <v>238</v>
      </c>
      <c r="B372" s="161">
        <v>21000364</v>
      </c>
      <c r="C372" s="215">
        <v>10000</v>
      </c>
      <c r="D372" s="167">
        <v>44508</v>
      </c>
      <c r="E372" s="166" t="s">
        <v>239</v>
      </c>
      <c r="F372" s="166" t="s">
        <v>911</v>
      </c>
      <c r="G372" s="168" t="s">
        <v>941</v>
      </c>
    </row>
    <row r="373" spans="1:7" s="161" customFormat="1">
      <c r="A373" s="166" t="s">
        <v>238</v>
      </c>
      <c r="B373" s="161">
        <v>21000365</v>
      </c>
      <c r="C373" s="215">
        <v>10000</v>
      </c>
      <c r="D373" s="167">
        <v>44508</v>
      </c>
      <c r="E373" s="166" t="s">
        <v>239</v>
      </c>
      <c r="F373" s="166" t="s">
        <v>911</v>
      </c>
      <c r="G373" s="168" t="s">
        <v>940</v>
      </c>
    </row>
    <row r="374" spans="1:7" s="161" customFormat="1">
      <c r="A374" s="166" t="s">
        <v>238</v>
      </c>
      <c r="B374" s="161">
        <v>21000366</v>
      </c>
      <c r="C374" s="215">
        <v>20000</v>
      </c>
      <c r="D374" s="167">
        <v>44508</v>
      </c>
      <c r="E374" s="166" t="s">
        <v>239</v>
      </c>
      <c r="F374" s="166" t="s">
        <v>911</v>
      </c>
      <c r="G374" s="168" t="s">
        <v>940</v>
      </c>
    </row>
    <row r="375" spans="1:7" s="161" customFormat="1">
      <c r="A375" s="166" t="s">
        <v>238</v>
      </c>
      <c r="B375" s="161">
        <v>21000367</v>
      </c>
      <c r="C375" s="215">
        <v>10000</v>
      </c>
      <c r="D375" s="167">
        <v>44508</v>
      </c>
      <c r="E375" s="166" t="s">
        <v>239</v>
      </c>
      <c r="F375" s="166" t="s">
        <v>911</v>
      </c>
      <c r="G375" s="168" t="s">
        <v>940</v>
      </c>
    </row>
    <row r="376" spans="1:7" s="161" customFormat="1">
      <c r="A376" s="166" t="s">
        <v>238</v>
      </c>
      <c r="B376" s="161">
        <v>21000368</v>
      </c>
      <c r="C376" s="215">
        <v>20000</v>
      </c>
      <c r="D376" s="167">
        <v>44508</v>
      </c>
      <c r="E376" s="166" t="s">
        <v>239</v>
      </c>
      <c r="F376" s="166" t="s">
        <v>911</v>
      </c>
      <c r="G376" s="168" t="s">
        <v>940</v>
      </c>
    </row>
    <row r="377" spans="1:7" s="161" customFormat="1">
      <c r="A377" s="166" t="s">
        <v>238</v>
      </c>
      <c r="B377" s="161">
        <v>21000369</v>
      </c>
      <c r="C377" s="215">
        <v>10000</v>
      </c>
      <c r="D377" s="167">
        <v>44508</v>
      </c>
      <c r="E377" s="166" t="s">
        <v>239</v>
      </c>
      <c r="F377" s="166" t="s">
        <v>911</v>
      </c>
      <c r="G377" s="168" t="s">
        <v>940</v>
      </c>
    </row>
    <row r="378" spans="1:7" s="161" customFormat="1">
      <c r="A378" s="166" t="s">
        <v>238</v>
      </c>
      <c r="B378" s="161">
        <v>21000370</v>
      </c>
      <c r="C378" s="215">
        <v>10000</v>
      </c>
      <c r="D378" s="167">
        <v>44508</v>
      </c>
      <c r="E378" s="166" t="s">
        <v>239</v>
      </c>
      <c r="F378" s="166" t="s">
        <v>911</v>
      </c>
      <c r="G378" s="168" t="s">
        <v>940</v>
      </c>
    </row>
    <row r="379" spans="1:7" s="161" customFormat="1">
      <c r="A379" s="166" t="s">
        <v>238</v>
      </c>
      <c r="B379" s="161">
        <v>21000371</v>
      </c>
      <c r="C379" s="215">
        <v>10000</v>
      </c>
      <c r="D379" s="167">
        <v>44508</v>
      </c>
      <c r="E379" s="166" t="s">
        <v>239</v>
      </c>
      <c r="F379" s="166" t="s">
        <v>911</v>
      </c>
      <c r="G379" s="168" t="s">
        <v>941</v>
      </c>
    </row>
    <row r="380" spans="1:7" s="161" customFormat="1">
      <c r="A380" s="166" t="s">
        <v>238</v>
      </c>
      <c r="B380" s="161">
        <v>21000372</v>
      </c>
      <c r="C380" s="215">
        <v>150000</v>
      </c>
      <c r="D380" s="167">
        <v>44508</v>
      </c>
      <c r="E380" s="166" t="s">
        <v>239</v>
      </c>
      <c r="F380" s="166" t="s">
        <v>911</v>
      </c>
      <c r="G380" s="168" t="s">
        <v>940</v>
      </c>
    </row>
    <row r="381" spans="1:7" s="161" customFormat="1">
      <c r="A381" s="166" t="s">
        <v>238</v>
      </c>
      <c r="B381" s="161">
        <v>21000373</v>
      </c>
      <c r="C381" s="215">
        <v>10000</v>
      </c>
      <c r="D381" s="167">
        <v>44508</v>
      </c>
      <c r="E381" s="166" t="s">
        <v>239</v>
      </c>
      <c r="F381" s="166" t="s">
        <v>911</v>
      </c>
      <c r="G381" s="168" t="s">
        <v>940</v>
      </c>
    </row>
    <row r="382" spans="1:7" s="161" customFormat="1">
      <c r="A382" s="166" t="s">
        <v>238</v>
      </c>
      <c r="B382" s="161">
        <v>21000374</v>
      </c>
      <c r="C382" s="215">
        <v>10000</v>
      </c>
      <c r="D382" s="167">
        <v>44508</v>
      </c>
      <c r="E382" s="166" t="s">
        <v>239</v>
      </c>
      <c r="F382" s="166" t="s">
        <v>911</v>
      </c>
      <c r="G382" s="168" t="s">
        <v>940</v>
      </c>
    </row>
    <row r="383" spans="1:7" s="161" customFormat="1">
      <c r="A383" s="166" t="s">
        <v>238</v>
      </c>
      <c r="B383" s="161">
        <v>21000375</v>
      </c>
      <c r="C383" s="215">
        <v>10000</v>
      </c>
      <c r="D383" s="167">
        <v>44508</v>
      </c>
      <c r="E383" s="166" t="s">
        <v>239</v>
      </c>
      <c r="F383" s="166" t="s">
        <v>911</v>
      </c>
      <c r="G383" s="168" t="s">
        <v>940</v>
      </c>
    </row>
    <row r="384" spans="1:7" s="161" customFormat="1">
      <c r="A384" s="166" t="s">
        <v>238</v>
      </c>
      <c r="B384" s="161">
        <v>21000376</v>
      </c>
      <c r="C384" s="215">
        <v>10000</v>
      </c>
      <c r="D384" s="167">
        <v>44508</v>
      </c>
      <c r="E384" s="166" t="s">
        <v>239</v>
      </c>
      <c r="F384" s="166" t="s">
        <v>911</v>
      </c>
      <c r="G384" s="168" t="s">
        <v>941</v>
      </c>
    </row>
    <row r="385" spans="1:7" s="161" customFormat="1">
      <c r="A385" s="166" t="s">
        <v>238</v>
      </c>
      <c r="B385" s="161">
        <v>21000377</v>
      </c>
      <c r="C385" s="215">
        <v>10000</v>
      </c>
      <c r="D385" s="167">
        <v>44508</v>
      </c>
      <c r="E385" s="166" t="s">
        <v>239</v>
      </c>
      <c r="F385" s="166" t="s">
        <v>911</v>
      </c>
      <c r="G385" s="168" t="s">
        <v>940</v>
      </c>
    </row>
    <row r="386" spans="1:7" s="161" customFormat="1">
      <c r="A386" s="166" t="s">
        <v>238</v>
      </c>
      <c r="B386" s="161">
        <v>21000378</v>
      </c>
      <c r="C386" s="215">
        <v>10000</v>
      </c>
      <c r="D386" s="167">
        <v>44508</v>
      </c>
      <c r="E386" s="166" t="s">
        <v>239</v>
      </c>
      <c r="F386" s="166" t="s">
        <v>911</v>
      </c>
      <c r="G386" s="168" t="s">
        <v>940</v>
      </c>
    </row>
    <row r="387" spans="1:7" s="161" customFormat="1">
      <c r="A387" s="166" t="s">
        <v>238</v>
      </c>
      <c r="B387" s="161">
        <v>21000379</v>
      </c>
      <c r="C387" s="215">
        <v>20000</v>
      </c>
      <c r="D387" s="167">
        <v>44508</v>
      </c>
      <c r="E387" s="166" t="s">
        <v>239</v>
      </c>
      <c r="F387" s="166" t="s">
        <v>911</v>
      </c>
      <c r="G387" s="168" t="s">
        <v>940</v>
      </c>
    </row>
    <row r="388" spans="1:7" s="161" customFormat="1">
      <c r="A388" s="166" t="s">
        <v>238</v>
      </c>
      <c r="B388" s="161">
        <v>21000380</v>
      </c>
      <c r="C388" s="215">
        <v>10000</v>
      </c>
      <c r="D388" s="167">
        <v>44508</v>
      </c>
      <c r="E388" s="166" t="s">
        <v>239</v>
      </c>
      <c r="F388" s="166" t="s">
        <v>911</v>
      </c>
      <c r="G388" s="168" t="s">
        <v>940</v>
      </c>
    </row>
    <row r="389" spans="1:7" s="161" customFormat="1">
      <c r="A389" s="166" t="s">
        <v>238</v>
      </c>
      <c r="B389" s="161">
        <v>21000381</v>
      </c>
      <c r="C389" s="215">
        <v>10000</v>
      </c>
      <c r="D389" s="167">
        <v>44508</v>
      </c>
      <c r="E389" s="166" t="s">
        <v>239</v>
      </c>
      <c r="F389" s="166" t="s">
        <v>911</v>
      </c>
      <c r="G389" s="168" t="s">
        <v>940</v>
      </c>
    </row>
    <row r="390" spans="1:7" s="161" customFormat="1">
      <c r="A390" s="166" t="s">
        <v>238</v>
      </c>
      <c r="B390" s="161">
        <v>21000382</v>
      </c>
      <c r="C390" s="215">
        <v>20000</v>
      </c>
      <c r="D390" s="167">
        <v>44508</v>
      </c>
      <c r="E390" s="166" t="s">
        <v>239</v>
      </c>
      <c r="F390" s="166" t="s">
        <v>911</v>
      </c>
      <c r="G390" s="168" t="s">
        <v>940</v>
      </c>
    </row>
    <row r="391" spans="1:7" s="161" customFormat="1">
      <c r="A391" s="166" t="s">
        <v>238</v>
      </c>
      <c r="B391" s="161">
        <v>21000383</v>
      </c>
      <c r="C391" s="215">
        <v>10000</v>
      </c>
      <c r="D391" s="167">
        <v>44508</v>
      </c>
      <c r="E391" s="166" t="s">
        <v>239</v>
      </c>
      <c r="F391" s="166" t="s">
        <v>911</v>
      </c>
      <c r="G391" s="168" t="s">
        <v>940</v>
      </c>
    </row>
    <row r="392" spans="1:7" s="161" customFormat="1">
      <c r="A392" s="166" t="s">
        <v>238</v>
      </c>
      <c r="B392" s="161">
        <v>21000384</v>
      </c>
      <c r="C392" s="215">
        <v>10000</v>
      </c>
      <c r="D392" s="167">
        <v>44508</v>
      </c>
      <c r="E392" s="166" t="s">
        <v>239</v>
      </c>
      <c r="F392" s="166" t="s">
        <v>911</v>
      </c>
      <c r="G392" s="168" t="s">
        <v>940</v>
      </c>
    </row>
    <row r="393" spans="1:7" s="161" customFormat="1">
      <c r="A393" s="166" t="s">
        <v>238</v>
      </c>
      <c r="B393" s="161">
        <v>21000385</v>
      </c>
      <c r="C393" s="215">
        <v>10000</v>
      </c>
      <c r="D393" s="167">
        <v>44508</v>
      </c>
      <c r="E393" s="166" t="s">
        <v>239</v>
      </c>
      <c r="F393" s="166" t="s">
        <v>911</v>
      </c>
      <c r="G393" s="168" t="s">
        <v>940</v>
      </c>
    </row>
    <row r="394" spans="1:7" s="161" customFormat="1">
      <c r="A394" s="166" t="s">
        <v>238</v>
      </c>
      <c r="B394" s="161">
        <v>21000386</v>
      </c>
      <c r="C394" s="215">
        <v>10000</v>
      </c>
      <c r="D394" s="167">
        <v>44508</v>
      </c>
      <c r="E394" s="166" t="s">
        <v>239</v>
      </c>
      <c r="F394" s="166" t="s">
        <v>911</v>
      </c>
      <c r="G394" s="168" t="s">
        <v>941</v>
      </c>
    </row>
    <row r="395" spans="1:7" s="161" customFormat="1">
      <c r="A395" s="166" t="s">
        <v>238</v>
      </c>
      <c r="B395" s="161">
        <v>21000387</v>
      </c>
      <c r="C395" s="215">
        <v>10000</v>
      </c>
      <c r="D395" s="167">
        <v>44508</v>
      </c>
      <c r="E395" s="166" t="s">
        <v>239</v>
      </c>
      <c r="F395" s="166" t="s">
        <v>911</v>
      </c>
      <c r="G395" s="168" t="s">
        <v>940</v>
      </c>
    </row>
    <row r="396" spans="1:7" s="161" customFormat="1">
      <c r="A396" s="166" t="s">
        <v>238</v>
      </c>
      <c r="B396" s="161">
        <v>21000388</v>
      </c>
      <c r="C396" s="215">
        <v>10000</v>
      </c>
      <c r="D396" s="167">
        <v>44508</v>
      </c>
      <c r="E396" s="166" t="s">
        <v>239</v>
      </c>
      <c r="F396" s="166" t="s">
        <v>911</v>
      </c>
      <c r="G396" s="168" t="s">
        <v>941</v>
      </c>
    </row>
    <row r="397" spans="1:7" s="161" customFormat="1">
      <c r="A397" s="166" t="s">
        <v>238</v>
      </c>
      <c r="B397" s="161">
        <v>21000389</v>
      </c>
      <c r="C397" s="215">
        <v>10000</v>
      </c>
      <c r="D397" s="167">
        <v>44508</v>
      </c>
      <c r="E397" s="166" t="s">
        <v>239</v>
      </c>
      <c r="F397" s="166" t="s">
        <v>911</v>
      </c>
      <c r="G397" s="168" t="s">
        <v>940</v>
      </c>
    </row>
    <row r="398" spans="1:7" s="161" customFormat="1">
      <c r="A398" s="166" t="s">
        <v>238</v>
      </c>
      <c r="B398" s="161">
        <v>21000390</v>
      </c>
      <c r="C398" s="215">
        <v>10000</v>
      </c>
      <c r="D398" s="167">
        <v>44508</v>
      </c>
      <c r="E398" s="166" t="s">
        <v>239</v>
      </c>
      <c r="F398" s="166" t="s">
        <v>911</v>
      </c>
      <c r="G398" s="168" t="s">
        <v>940</v>
      </c>
    </row>
    <row r="399" spans="1:7" s="161" customFormat="1">
      <c r="A399" s="166" t="s">
        <v>238</v>
      </c>
      <c r="B399" s="161">
        <v>21000391</v>
      </c>
      <c r="C399" s="215">
        <v>10000</v>
      </c>
      <c r="D399" s="167">
        <v>44508</v>
      </c>
      <c r="E399" s="166" t="s">
        <v>239</v>
      </c>
      <c r="F399" s="166" t="s">
        <v>911</v>
      </c>
      <c r="G399" s="168" t="s">
        <v>940</v>
      </c>
    </row>
    <row r="400" spans="1:7" s="161" customFormat="1">
      <c r="A400" s="166" t="s">
        <v>238</v>
      </c>
      <c r="B400" s="161">
        <v>21000392</v>
      </c>
      <c r="C400" s="215">
        <v>10000</v>
      </c>
      <c r="D400" s="167">
        <v>44508</v>
      </c>
      <c r="E400" s="166" t="s">
        <v>239</v>
      </c>
      <c r="F400" s="166" t="s">
        <v>911</v>
      </c>
      <c r="G400" s="168" t="s">
        <v>941</v>
      </c>
    </row>
    <row r="401" spans="1:7" s="161" customFormat="1">
      <c r="A401" s="166" t="s">
        <v>238</v>
      </c>
      <c r="B401" s="161">
        <v>21000393</v>
      </c>
      <c r="C401" s="215">
        <v>10000</v>
      </c>
      <c r="D401" s="167">
        <v>44508</v>
      </c>
      <c r="E401" s="166" t="s">
        <v>239</v>
      </c>
      <c r="F401" s="166" t="s">
        <v>911</v>
      </c>
      <c r="G401" s="168" t="s">
        <v>940</v>
      </c>
    </row>
    <row r="402" spans="1:7" s="161" customFormat="1">
      <c r="A402" s="166" t="s">
        <v>238</v>
      </c>
      <c r="B402" s="161">
        <v>21000394</v>
      </c>
      <c r="C402" s="215">
        <v>20000</v>
      </c>
      <c r="D402" s="167">
        <v>44508</v>
      </c>
      <c r="E402" s="166" t="s">
        <v>239</v>
      </c>
      <c r="F402" s="166" t="s">
        <v>911</v>
      </c>
      <c r="G402" s="168" t="s">
        <v>940</v>
      </c>
    </row>
    <row r="403" spans="1:7" s="161" customFormat="1">
      <c r="A403" s="166" t="s">
        <v>238</v>
      </c>
      <c r="B403" s="161">
        <v>21000395</v>
      </c>
      <c r="C403" s="215">
        <v>10000</v>
      </c>
      <c r="D403" s="167">
        <v>44508</v>
      </c>
      <c r="E403" s="166" t="s">
        <v>239</v>
      </c>
      <c r="F403" s="166" t="s">
        <v>911</v>
      </c>
      <c r="G403" s="168" t="s">
        <v>941</v>
      </c>
    </row>
    <row r="404" spans="1:7" s="161" customFormat="1">
      <c r="A404" s="166" t="s">
        <v>238</v>
      </c>
      <c r="B404" s="161">
        <v>21000396</v>
      </c>
      <c r="C404" s="215">
        <v>10000</v>
      </c>
      <c r="D404" s="167">
        <v>44508</v>
      </c>
      <c r="E404" s="166" t="s">
        <v>239</v>
      </c>
      <c r="F404" s="166" t="s">
        <v>911</v>
      </c>
      <c r="G404" s="168" t="s">
        <v>940</v>
      </c>
    </row>
    <row r="405" spans="1:7" s="161" customFormat="1">
      <c r="A405" s="166" t="s">
        <v>238</v>
      </c>
      <c r="B405" s="161">
        <v>21000397</v>
      </c>
      <c r="C405" s="215">
        <v>10000</v>
      </c>
      <c r="D405" s="167">
        <v>44508</v>
      </c>
      <c r="E405" s="166" t="s">
        <v>239</v>
      </c>
      <c r="F405" s="166" t="s">
        <v>911</v>
      </c>
      <c r="G405" s="168" t="s">
        <v>940</v>
      </c>
    </row>
    <row r="406" spans="1:7" s="161" customFormat="1">
      <c r="A406" s="166" t="s">
        <v>238</v>
      </c>
      <c r="B406" s="161">
        <v>21000398</v>
      </c>
      <c r="C406" s="215">
        <v>10000</v>
      </c>
      <c r="D406" s="167">
        <v>44508</v>
      </c>
      <c r="E406" s="166" t="s">
        <v>239</v>
      </c>
      <c r="F406" s="166" t="s">
        <v>911</v>
      </c>
      <c r="G406" s="168" t="s">
        <v>941</v>
      </c>
    </row>
    <row r="407" spans="1:7" s="161" customFormat="1">
      <c r="A407" s="166" t="s">
        <v>238</v>
      </c>
      <c r="B407" s="161">
        <v>21000399</v>
      </c>
      <c r="C407" s="215">
        <v>104929.92</v>
      </c>
      <c r="D407" s="167">
        <v>44508</v>
      </c>
      <c r="E407" s="166" t="s">
        <v>239</v>
      </c>
      <c r="F407" s="166" t="s">
        <v>945</v>
      </c>
      <c r="G407" s="168" t="s">
        <v>946</v>
      </c>
    </row>
    <row r="408" spans="1:7" s="161" customFormat="1">
      <c r="A408" s="166" t="s">
        <v>238</v>
      </c>
      <c r="B408" s="161">
        <v>21000400</v>
      </c>
      <c r="C408" s="215">
        <v>50000</v>
      </c>
      <c r="D408" s="167">
        <v>44509</v>
      </c>
      <c r="E408" s="166" t="s">
        <v>239</v>
      </c>
      <c r="F408" s="166" t="s">
        <v>947</v>
      </c>
      <c r="G408" s="168" t="s">
        <v>948</v>
      </c>
    </row>
    <row r="409" spans="1:7" s="161" customFormat="1">
      <c r="A409" s="166" t="s">
        <v>238</v>
      </c>
      <c r="B409" s="161">
        <v>21000401</v>
      </c>
      <c r="C409" s="215">
        <v>10000</v>
      </c>
      <c r="D409" s="167">
        <v>44509</v>
      </c>
      <c r="E409" s="166" t="s">
        <v>239</v>
      </c>
      <c r="F409" s="166" t="s">
        <v>911</v>
      </c>
      <c r="G409" s="168" t="s">
        <v>941</v>
      </c>
    </row>
    <row r="410" spans="1:7" s="161" customFormat="1">
      <c r="A410" s="166" t="s">
        <v>238</v>
      </c>
      <c r="B410" s="161">
        <v>21000402</v>
      </c>
      <c r="C410" s="215">
        <v>10000</v>
      </c>
      <c r="D410" s="167">
        <v>44509</v>
      </c>
      <c r="E410" s="166" t="s">
        <v>239</v>
      </c>
      <c r="F410" s="166" t="s">
        <v>911</v>
      </c>
      <c r="G410" s="168" t="s">
        <v>940</v>
      </c>
    </row>
    <row r="411" spans="1:7" s="161" customFormat="1">
      <c r="A411" s="166" t="s">
        <v>238</v>
      </c>
      <c r="B411" s="161">
        <v>21000403</v>
      </c>
      <c r="C411" s="215">
        <v>10000</v>
      </c>
      <c r="D411" s="167">
        <v>44509</v>
      </c>
      <c r="E411" s="166" t="s">
        <v>239</v>
      </c>
      <c r="F411" s="166" t="s">
        <v>911</v>
      </c>
      <c r="G411" s="168" t="s">
        <v>941</v>
      </c>
    </row>
    <row r="412" spans="1:7" s="161" customFormat="1">
      <c r="A412" s="166" t="s">
        <v>238</v>
      </c>
      <c r="B412" s="161">
        <v>21000404</v>
      </c>
      <c r="C412" s="215">
        <v>10000</v>
      </c>
      <c r="D412" s="167">
        <v>44509</v>
      </c>
      <c r="E412" s="166" t="s">
        <v>239</v>
      </c>
      <c r="F412" s="166" t="s">
        <v>911</v>
      </c>
      <c r="G412" s="168" t="s">
        <v>940</v>
      </c>
    </row>
    <row r="413" spans="1:7" s="161" customFormat="1">
      <c r="A413" s="166" t="s">
        <v>238</v>
      </c>
      <c r="B413" s="161">
        <v>21000405</v>
      </c>
      <c r="C413" s="215">
        <v>10000</v>
      </c>
      <c r="D413" s="167">
        <v>44509</v>
      </c>
      <c r="E413" s="166" t="s">
        <v>239</v>
      </c>
      <c r="F413" s="166" t="s">
        <v>911</v>
      </c>
      <c r="G413" s="168" t="s">
        <v>941</v>
      </c>
    </row>
    <row r="414" spans="1:7" s="161" customFormat="1">
      <c r="A414" s="166" t="s">
        <v>238</v>
      </c>
      <c r="B414" s="161">
        <v>21000406</v>
      </c>
      <c r="C414" s="215">
        <v>20000</v>
      </c>
      <c r="D414" s="167">
        <v>44509</v>
      </c>
      <c r="E414" s="166" t="s">
        <v>239</v>
      </c>
      <c r="F414" s="166" t="s">
        <v>911</v>
      </c>
      <c r="G414" s="168" t="s">
        <v>940</v>
      </c>
    </row>
    <row r="415" spans="1:7" s="161" customFormat="1">
      <c r="A415" s="166" t="s">
        <v>238</v>
      </c>
      <c r="B415" s="161">
        <v>21000407</v>
      </c>
      <c r="C415" s="215">
        <v>10000</v>
      </c>
      <c r="D415" s="167">
        <v>44509</v>
      </c>
      <c r="E415" s="166" t="s">
        <v>239</v>
      </c>
      <c r="F415" s="166" t="s">
        <v>911</v>
      </c>
      <c r="G415" s="168" t="s">
        <v>940</v>
      </c>
    </row>
    <row r="416" spans="1:7" s="161" customFormat="1">
      <c r="A416" s="166" t="s">
        <v>238</v>
      </c>
      <c r="B416" s="161">
        <v>21000408</v>
      </c>
      <c r="C416" s="215">
        <v>10000</v>
      </c>
      <c r="D416" s="167">
        <v>44509</v>
      </c>
      <c r="E416" s="166" t="s">
        <v>239</v>
      </c>
      <c r="F416" s="166" t="s">
        <v>911</v>
      </c>
      <c r="G416" s="168" t="s">
        <v>941</v>
      </c>
    </row>
    <row r="417" spans="1:7" s="161" customFormat="1">
      <c r="A417" s="166" t="s">
        <v>238</v>
      </c>
      <c r="B417" s="161">
        <v>21000409</v>
      </c>
      <c r="C417" s="215">
        <v>20000</v>
      </c>
      <c r="D417" s="167">
        <v>44509</v>
      </c>
      <c r="E417" s="166" t="s">
        <v>239</v>
      </c>
      <c r="F417" s="166" t="s">
        <v>911</v>
      </c>
      <c r="G417" s="168" t="s">
        <v>940</v>
      </c>
    </row>
    <row r="418" spans="1:7" s="161" customFormat="1">
      <c r="A418" s="166" t="s">
        <v>238</v>
      </c>
      <c r="B418" s="161">
        <v>21000410</v>
      </c>
      <c r="C418" s="215">
        <v>20000</v>
      </c>
      <c r="D418" s="167">
        <v>44509</v>
      </c>
      <c r="E418" s="166" t="s">
        <v>239</v>
      </c>
      <c r="F418" s="166" t="s">
        <v>911</v>
      </c>
      <c r="G418" s="168" t="s">
        <v>941</v>
      </c>
    </row>
    <row r="419" spans="1:7" s="161" customFormat="1">
      <c r="A419" s="166" t="s">
        <v>238</v>
      </c>
      <c r="B419" s="161">
        <v>21000411</v>
      </c>
      <c r="C419" s="215">
        <v>20000</v>
      </c>
      <c r="D419" s="167">
        <v>44509</v>
      </c>
      <c r="E419" s="166" t="s">
        <v>239</v>
      </c>
      <c r="F419" s="166" t="s">
        <v>911</v>
      </c>
      <c r="G419" s="168" t="s">
        <v>940</v>
      </c>
    </row>
    <row r="420" spans="1:7" s="161" customFormat="1">
      <c r="A420" s="166" t="s">
        <v>238</v>
      </c>
      <c r="B420" s="161">
        <v>21000412</v>
      </c>
      <c r="C420" s="215">
        <v>10000</v>
      </c>
      <c r="D420" s="167">
        <v>44509</v>
      </c>
      <c r="E420" s="166" t="s">
        <v>239</v>
      </c>
      <c r="F420" s="166" t="s">
        <v>911</v>
      </c>
      <c r="G420" s="168" t="s">
        <v>941</v>
      </c>
    </row>
    <row r="421" spans="1:7" s="161" customFormat="1">
      <c r="A421" s="166" t="s">
        <v>238</v>
      </c>
      <c r="B421" s="161">
        <v>21000413</v>
      </c>
      <c r="C421" s="215">
        <v>20000</v>
      </c>
      <c r="D421" s="167">
        <v>44509</v>
      </c>
      <c r="E421" s="166" t="s">
        <v>239</v>
      </c>
      <c r="F421" s="166" t="s">
        <v>911</v>
      </c>
      <c r="G421" s="168" t="s">
        <v>941</v>
      </c>
    </row>
    <row r="422" spans="1:7" s="161" customFormat="1">
      <c r="A422" s="166" t="s">
        <v>238</v>
      </c>
      <c r="B422" s="161">
        <v>21000414</v>
      </c>
      <c r="C422" s="215">
        <v>10000</v>
      </c>
      <c r="D422" s="167">
        <v>44509</v>
      </c>
      <c r="E422" s="166" t="s">
        <v>239</v>
      </c>
      <c r="F422" s="166" t="s">
        <v>911</v>
      </c>
      <c r="G422" s="168" t="s">
        <v>941</v>
      </c>
    </row>
    <row r="423" spans="1:7" s="161" customFormat="1">
      <c r="A423" s="166" t="s">
        <v>238</v>
      </c>
      <c r="B423" s="161">
        <v>21000415</v>
      </c>
      <c r="C423" s="215">
        <v>10000</v>
      </c>
      <c r="D423" s="167">
        <v>44509</v>
      </c>
      <c r="E423" s="166" t="s">
        <v>239</v>
      </c>
      <c r="F423" s="166" t="s">
        <v>911</v>
      </c>
      <c r="G423" s="168" t="s">
        <v>940</v>
      </c>
    </row>
    <row r="424" spans="1:7" s="161" customFormat="1">
      <c r="A424" s="166" t="s">
        <v>238</v>
      </c>
      <c r="B424" s="161">
        <v>21000416</v>
      </c>
      <c r="C424" s="215">
        <v>10000</v>
      </c>
      <c r="D424" s="167">
        <v>44509</v>
      </c>
      <c r="E424" s="166" t="s">
        <v>239</v>
      </c>
      <c r="F424" s="166" t="s">
        <v>911</v>
      </c>
      <c r="G424" s="168" t="s">
        <v>940</v>
      </c>
    </row>
    <row r="425" spans="1:7" s="161" customFormat="1">
      <c r="A425" s="166" t="s">
        <v>238</v>
      </c>
      <c r="B425" s="161">
        <v>21000417</v>
      </c>
      <c r="C425" s="215">
        <v>40000</v>
      </c>
      <c r="D425" s="167">
        <v>44509</v>
      </c>
      <c r="E425" s="166" t="s">
        <v>239</v>
      </c>
      <c r="F425" s="166" t="s">
        <v>911</v>
      </c>
      <c r="G425" s="168" t="s">
        <v>940</v>
      </c>
    </row>
    <row r="426" spans="1:7" s="161" customFormat="1">
      <c r="A426" s="166" t="s">
        <v>238</v>
      </c>
      <c r="B426" s="161">
        <v>21000418</v>
      </c>
      <c r="C426" s="215">
        <v>10000</v>
      </c>
      <c r="D426" s="167">
        <v>44509</v>
      </c>
      <c r="E426" s="166" t="s">
        <v>239</v>
      </c>
      <c r="F426" s="166" t="s">
        <v>911</v>
      </c>
      <c r="G426" s="168" t="s">
        <v>941</v>
      </c>
    </row>
    <row r="427" spans="1:7" s="161" customFormat="1">
      <c r="A427" s="166" t="s">
        <v>238</v>
      </c>
      <c r="B427" s="161">
        <v>21000419</v>
      </c>
      <c r="C427" s="215">
        <v>40000</v>
      </c>
      <c r="D427" s="167">
        <v>44509</v>
      </c>
      <c r="E427" s="166" t="s">
        <v>239</v>
      </c>
      <c r="F427" s="166" t="s">
        <v>911</v>
      </c>
      <c r="G427" s="168" t="s">
        <v>940</v>
      </c>
    </row>
    <row r="428" spans="1:7" s="161" customFormat="1">
      <c r="A428" s="166" t="s">
        <v>238</v>
      </c>
      <c r="B428" s="161">
        <v>21000420</v>
      </c>
      <c r="C428" s="215">
        <v>10000</v>
      </c>
      <c r="D428" s="167">
        <v>44509</v>
      </c>
      <c r="E428" s="166" t="s">
        <v>239</v>
      </c>
      <c r="F428" s="166" t="s">
        <v>911</v>
      </c>
      <c r="G428" s="168" t="s">
        <v>941</v>
      </c>
    </row>
    <row r="429" spans="1:7" s="161" customFormat="1">
      <c r="A429" s="166" t="s">
        <v>238</v>
      </c>
      <c r="B429" s="161">
        <v>21000421</v>
      </c>
      <c r="C429" s="215">
        <v>10000</v>
      </c>
      <c r="D429" s="167">
        <v>44509</v>
      </c>
      <c r="E429" s="166" t="s">
        <v>239</v>
      </c>
      <c r="F429" s="166" t="s">
        <v>911</v>
      </c>
      <c r="G429" s="168" t="s">
        <v>941</v>
      </c>
    </row>
    <row r="430" spans="1:7" s="161" customFormat="1">
      <c r="A430" s="166" t="s">
        <v>238</v>
      </c>
      <c r="B430" s="161">
        <v>21000422</v>
      </c>
      <c r="C430" s="215">
        <v>10000</v>
      </c>
      <c r="D430" s="167">
        <v>44509</v>
      </c>
      <c r="E430" s="166" t="s">
        <v>239</v>
      </c>
      <c r="F430" s="166" t="s">
        <v>911</v>
      </c>
      <c r="G430" s="168" t="s">
        <v>941</v>
      </c>
    </row>
    <row r="431" spans="1:7" s="161" customFormat="1">
      <c r="A431" s="166" t="s">
        <v>238</v>
      </c>
      <c r="B431" s="161">
        <v>21000423</v>
      </c>
      <c r="C431" s="215">
        <v>10000</v>
      </c>
      <c r="D431" s="167">
        <v>44509</v>
      </c>
      <c r="E431" s="166" t="s">
        <v>239</v>
      </c>
      <c r="F431" s="166" t="s">
        <v>911</v>
      </c>
      <c r="G431" s="168" t="s">
        <v>941</v>
      </c>
    </row>
    <row r="432" spans="1:7" s="161" customFormat="1">
      <c r="A432" s="166" t="s">
        <v>238</v>
      </c>
      <c r="B432" s="161">
        <v>21000424</v>
      </c>
      <c r="C432" s="215">
        <v>10000</v>
      </c>
      <c r="D432" s="167">
        <v>44509</v>
      </c>
      <c r="E432" s="166" t="s">
        <v>239</v>
      </c>
      <c r="F432" s="166" t="s">
        <v>911</v>
      </c>
      <c r="G432" s="168" t="s">
        <v>941</v>
      </c>
    </row>
    <row r="433" spans="1:7" s="161" customFormat="1">
      <c r="A433" s="166" t="s">
        <v>238</v>
      </c>
      <c r="B433" s="161">
        <v>21000425</v>
      </c>
      <c r="C433" s="215">
        <v>10000</v>
      </c>
      <c r="D433" s="167">
        <v>44509</v>
      </c>
      <c r="E433" s="166" t="s">
        <v>239</v>
      </c>
      <c r="F433" s="166" t="s">
        <v>911</v>
      </c>
      <c r="G433" s="168" t="s">
        <v>941</v>
      </c>
    </row>
    <row r="434" spans="1:7" s="161" customFormat="1">
      <c r="A434" s="166" t="s">
        <v>238</v>
      </c>
      <c r="B434" s="161">
        <v>21000426</v>
      </c>
      <c r="C434" s="215">
        <v>150000</v>
      </c>
      <c r="D434" s="167">
        <v>44509</v>
      </c>
      <c r="E434" s="166" t="s">
        <v>239</v>
      </c>
      <c r="F434" s="166" t="s">
        <v>911</v>
      </c>
      <c r="G434" s="168" t="s">
        <v>941</v>
      </c>
    </row>
    <row r="435" spans="1:7" s="161" customFormat="1">
      <c r="A435" s="166" t="s">
        <v>238</v>
      </c>
      <c r="B435" s="161">
        <v>21000427</v>
      </c>
      <c r="C435" s="215">
        <v>10000</v>
      </c>
      <c r="D435" s="167">
        <v>44509</v>
      </c>
      <c r="E435" s="166" t="s">
        <v>239</v>
      </c>
      <c r="F435" s="166" t="s">
        <v>911</v>
      </c>
      <c r="G435" s="168" t="s">
        <v>940</v>
      </c>
    </row>
    <row r="436" spans="1:7" s="161" customFormat="1">
      <c r="A436" s="166" t="s">
        <v>238</v>
      </c>
      <c r="B436" s="161">
        <v>21000428</v>
      </c>
      <c r="C436" s="215">
        <v>10000</v>
      </c>
      <c r="D436" s="167">
        <v>44509</v>
      </c>
      <c r="E436" s="166" t="s">
        <v>239</v>
      </c>
      <c r="F436" s="166" t="s">
        <v>911</v>
      </c>
      <c r="G436" s="168" t="s">
        <v>941</v>
      </c>
    </row>
    <row r="437" spans="1:7" s="161" customFormat="1">
      <c r="A437" s="166" t="s">
        <v>238</v>
      </c>
      <c r="B437" s="161">
        <v>21000429</v>
      </c>
      <c r="C437" s="215">
        <v>20000</v>
      </c>
      <c r="D437" s="167">
        <v>44509</v>
      </c>
      <c r="E437" s="166" t="s">
        <v>239</v>
      </c>
      <c r="F437" s="166" t="s">
        <v>911</v>
      </c>
      <c r="G437" s="168" t="s">
        <v>940</v>
      </c>
    </row>
    <row r="438" spans="1:7" s="161" customFormat="1">
      <c r="A438" s="166" t="s">
        <v>238</v>
      </c>
      <c r="B438" s="161">
        <v>21000430</v>
      </c>
      <c r="C438" s="215">
        <v>20000</v>
      </c>
      <c r="D438" s="167">
        <v>44509</v>
      </c>
      <c r="E438" s="166" t="s">
        <v>239</v>
      </c>
      <c r="F438" s="166" t="s">
        <v>911</v>
      </c>
      <c r="G438" s="168" t="s">
        <v>940</v>
      </c>
    </row>
    <row r="439" spans="1:7" s="161" customFormat="1">
      <c r="A439" s="166" t="s">
        <v>238</v>
      </c>
      <c r="B439" s="161">
        <v>21000431</v>
      </c>
      <c r="C439" s="215">
        <v>40000</v>
      </c>
      <c r="D439" s="167">
        <v>44509</v>
      </c>
      <c r="E439" s="166" t="s">
        <v>239</v>
      </c>
      <c r="F439" s="166" t="s">
        <v>911</v>
      </c>
      <c r="G439" s="168" t="s">
        <v>940</v>
      </c>
    </row>
    <row r="440" spans="1:7" s="161" customFormat="1">
      <c r="A440" s="166" t="s">
        <v>238</v>
      </c>
      <c r="B440" s="161">
        <v>21000432</v>
      </c>
      <c r="C440" s="215">
        <v>20000</v>
      </c>
      <c r="D440" s="167">
        <v>44509</v>
      </c>
      <c r="E440" s="166" t="s">
        <v>239</v>
      </c>
      <c r="F440" s="166" t="s">
        <v>911</v>
      </c>
      <c r="G440" s="168" t="s">
        <v>940</v>
      </c>
    </row>
    <row r="441" spans="1:7" s="161" customFormat="1">
      <c r="A441" s="166" t="s">
        <v>238</v>
      </c>
      <c r="B441" s="161">
        <v>21000433</v>
      </c>
      <c r="C441" s="215">
        <v>10000</v>
      </c>
      <c r="D441" s="167">
        <v>44509</v>
      </c>
      <c r="E441" s="166" t="s">
        <v>239</v>
      </c>
      <c r="F441" s="166" t="s">
        <v>911</v>
      </c>
      <c r="G441" s="168" t="s">
        <v>940</v>
      </c>
    </row>
    <row r="442" spans="1:7" s="161" customFormat="1">
      <c r="A442" s="166" t="s">
        <v>238</v>
      </c>
      <c r="B442" s="161">
        <v>21000434</v>
      </c>
      <c r="C442" s="215">
        <v>10000</v>
      </c>
      <c r="D442" s="167">
        <v>44509</v>
      </c>
      <c r="E442" s="166" t="s">
        <v>239</v>
      </c>
      <c r="F442" s="166" t="s">
        <v>911</v>
      </c>
      <c r="G442" s="168" t="s">
        <v>941</v>
      </c>
    </row>
    <row r="443" spans="1:7" s="161" customFormat="1">
      <c r="A443" s="166" t="s">
        <v>238</v>
      </c>
      <c r="B443" s="161">
        <v>21000435</v>
      </c>
      <c r="C443" s="215">
        <v>10000</v>
      </c>
      <c r="D443" s="167">
        <v>44509</v>
      </c>
      <c r="E443" s="166" t="s">
        <v>239</v>
      </c>
      <c r="F443" s="166" t="s">
        <v>911</v>
      </c>
      <c r="G443" s="168" t="s">
        <v>941</v>
      </c>
    </row>
    <row r="444" spans="1:7" s="161" customFormat="1">
      <c r="A444" s="166" t="s">
        <v>238</v>
      </c>
      <c r="B444" s="161">
        <v>21000436</v>
      </c>
      <c r="C444" s="215">
        <v>150000</v>
      </c>
      <c r="D444" s="167">
        <v>44509</v>
      </c>
      <c r="E444" s="166" t="s">
        <v>239</v>
      </c>
      <c r="F444" s="166" t="s">
        <v>911</v>
      </c>
      <c r="G444" s="168" t="s">
        <v>941</v>
      </c>
    </row>
    <row r="445" spans="1:7" s="161" customFormat="1">
      <c r="A445" s="166" t="s">
        <v>238</v>
      </c>
      <c r="B445" s="161">
        <v>21000437</v>
      </c>
      <c r="C445" s="215">
        <v>20000</v>
      </c>
      <c r="D445" s="167">
        <v>44509</v>
      </c>
      <c r="E445" s="166" t="s">
        <v>239</v>
      </c>
      <c r="F445" s="166" t="s">
        <v>911</v>
      </c>
      <c r="G445" s="168" t="s">
        <v>941</v>
      </c>
    </row>
    <row r="446" spans="1:7" s="161" customFormat="1">
      <c r="A446" s="166" t="s">
        <v>238</v>
      </c>
      <c r="B446" s="161">
        <v>21000438</v>
      </c>
      <c r="C446" s="215">
        <v>10000</v>
      </c>
      <c r="D446" s="167">
        <v>44509</v>
      </c>
      <c r="E446" s="166" t="s">
        <v>239</v>
      </c>
      <c r="F446" s="166" t="s">
        <v>911</v>
      </c>
      <c r="G446" s="168" t="s">
        <v>940</v>
      </c>
    </row>
    <row r="447" spans="1:7" s="161" customFormat="1">
      <c r="A447" s="166" t="s">
        <v>238</v>
      </c>
      <c r="B447" s="161">
        <v>21000439</v>
      </c>
      <c r="C447" s="215">
        <v>10000</v>
      </c>
      <c r="D447" s="167">
        <v>44509</v>
      </c>
      <c r="E447" s="166" t="s">
        <v>239</v>
      </c>
      <c r="F447" s="166" t="s">
        <v>911</v>
      </c>
      <c r="G447" s="168" t="s">
        <v>940</v>
      </c>
    </row>
    <row r="448" spans="1:7" s="161" customFormat="1">
      <c r="A448" s="166" t="s">
        <v>238</v>
      </c>
      <c r="B448" s="161">
        <v>21000440</v>
      </c>
      <c r="C448" s="215">
        <v>10000</v>
      </c>
      <c r="D448" s="167">
        <v>44509</v>
      </c>
      <c r="E448" s="166" t="s">
        <v>239</v>
      </c>
      <c r="F448" s="166" t="s">
        <v>911</v>
      </c>
      <c r="G448" s="168" t="s">
        <v>940</v>
      </c>
    </row>
    <row r="449" spans="1:7" s="161" customFormat="1">
      <c r="A449" s="166" t="s">
        <v>238</v>
      </c>
      <c r="B449" s="161">
        <v>21000441</v>
      </c>
      <c r="C449" s="215">
        <v>10000</v>
      </c>
      <c r="D449" s="167">
        <v>44509</v>
      </c>
      <c r="E449" s="166" t="s">
        <v>239</v>
      </c>
      <c r="F449" s="166" t="s">
        <v>911</v>
      </c>
      <c r="G449" s="168" t="s">
        <v>940</v>
      </c>
    </row>
    <row r="450" spans="1:7" s="161" customFormat="1">
      <c r="A450" s="166" t="s">
        <v>238</v>
      </c>
      <c r="B450" s="161">
        <v>21000442</v>
      </c>
      <c r="C450" s="215">
        <v>10000</v>
      </c>
      <c r="D450" s="167">
        <v>44509</v>
      </c>
      <c r="E450" s="166" t="s">
        <v>239</v>
      </c>
      <c r="F450" s="166" t="s">
        <v>911</v>
      </c>
      <c r="G450" s="168" t="s">
        <v>940</v>
      </c>
    </row>
    <row r="451" spans="1:7" s="161" customFormat="1">
      <c r="A451" s="166" t="s">
        <v>238</v>
      </c>
      <c r="B451" s="161">
        <v>21000443</v>
      </c>
      <c r="C451" s="215">
        <v>10000</v>
      </c>
      <c r="D451" s="167">
        <v>44509</v>
      </c>
      <c r="E451" s="166" t="s">
        <v>239</v>
      </c>
      <c r="F451" s="166" t="s">
        <v>911</v>
      </c>
      <c r="G451" s="168" t="s">
        <v>940</v>
      </c>
    </row>
    <row r="452" spans="1:7" s="161" customFormat="1">
      <c r="A452" s="166" t="s">
        <v>238</v>
      </c>
      <c r="B452" s="161">
        <v>21000444</v>
      </c>
      <c r="C452" s="215">
        <v>10000</v>
      </c>
      <c r="D452" s="167">
        <v>44509</v>
      </c>
      <c r="E452" s="166" t="s">
        <v>239</v>
      </c>
      <c r="F452" s="166" t="s">
        <v>911</v>
      </c>
      <c r="G452" s="168" t="s">
        <v>940</v>
      </c>
    </row>
    <row r="453" spans="1:7" s="161" customFormat="1">
      <c r="A453" s="166" t="s">
        <v>238</v>
      </c>
      <c r="B453" s="161">
        <v>21000445</v>
      </c>
      <c r="C453" s="215">
        <v>10000</v>
      </c>
      <c r="D453" s="167">
        <v>44509</v>
      </c>
      <c r="E453" s="166" t="s">
        <v>239</v>
      </c>
      <c r="F453" s="166" t="s">
        <v>911</v>
      </c>
      <c r="G453" s="168" t="s">
        <v>941</v>
      </c>
    </row>
    <row r="454" spans="1:7" s="161" customFormat="1">
      <c r="A454" s="166" t="s">
        <v>238</v>
      </c>
      <c r="B454" s="161">
        <v>21000446</v>
      </c>
      <c r="C454" s="215">
        <v>20000</v>
      </c>
      <c r="D454" s="167">
        <v>44509</v>
      </c>
      <c r="E454" s="166" t="s">
        <v>239</v>
      </c>
      <c r="F454" s="166" t="s">
        <v>911</v>
      </c>
      <c r="G454" s="168" t="s">
        <v>940</v>
      </c>
    </row>
    <row r="455" spans="1:7" s="161" customFormat="1">
      <c r="A455" s="166" t="s">
        <v>238</v>
      </c>
      <c r="B455" s="161">
        <v>21000447</v>
      </c>
      <c r="C455" s="215">
        <v>10000</v>
      </c>
      <c r="D455" s="167">
        <v>44509</v>
      </c>
      <c r="E455" s="166" t="s">
        <v>239</v>
      </c>
      <c r="F455" s="166" t="s">
        <v>911</v>
      </c>
      <c r="G455" s="168" t="s">
        <v>941</v>
      </c>
    </row>
    <row r="456" spans="1:7" s="161" customFormat="1">
      <c r="A456" s="166" t="s">
        <v>238</v>
      </c>
      <c r="B456" s="161">
        <v>21000448</v>
      </c>
      <c r="C456" s="215">
        <v>10000</v>
      </c>
      <c r="D456" s="167">
        <v>44509</v>
      </c>
      <c r="E456" s="166" t="s">
        <v>239</v>
      </c>
      <c r="F456" s="166" t="s">
        <v>911</v>
      </c>
      <c r="G456" s="168" t="s">
        <v>940</v>
      </c>
    </row>
    <row r="457" spans="1:7" s="161" customFormat="1">
      <c r="A457" s="166" t="s">
        <v>238</v>
      </c>
      <c r="B457" s="161">
        <v>21000449</v>
      </c>
      <c r="C457" s="215">
        <v>20000</v>
      </c>
      <c r="D457" s="167">
        <v>44509</v>
      </c>
      <c r="E457" s="166" t="s">
        <v>239</v>
      </c>
      <c r="F457" s="166" t="s">
        <v>911</v>
      </c>
      <c r="G457" s="168" t="s">
        <v>941</v>
      </c>
    </row>
    <row r="458" spans="1:7" s="161" customFormat="1">
      <c r="A458" s="166" t="s">
        <v>238</v>
      </c>
      <c r="B458" s="161">
        <v>21000450</v>
      </c>
      <c r="C458" s="215">
        <v>10000</v>
      </c>
      <c r="D458" s="167">
        <v>44509</v>
      </c>
      <c r="E458" s="166" t="s">
        <v>239</v>
      </c>
      <c r="F458" s="166" t="s">
        <v>911</v>
      </c>
      <c r="G458" s="168" t="s">
        <v>941</v>
      </c>
    </row>
    <row r="459" spans="1:7" s="161" customFormat="1">
      <c r="A459" s="166" t="s">
        <v>238</v>
      </c>
      <c r="B459" s="161">
        <v>21000451</v>
      </c>
      <c r="C459" s="215">
        <v>10000</v>
      </c>
      <c r="D459" s="167">
        <v>44509</v>
      </c>
      <c r="E459" s="166" t="s">
        <v>239</v>
      </c>
      <c r="F459" s="166" t="s">
        <v>911</v>
      </c>
      <c r="G459" s="168" t="s">
        <v>941</v>
      </c>
    </row>
    <row r="460" spans="1:7" s="161" customFormat="1">
      <c r="A460" s="166" t="s">
        <v>238</v>
      </c>
      <c r="B460" s="161">
        <v>21000452</v>
      </c>
      <c r="C460" s="215">
        <v>10000</v>
      </c>
      <c r="D460" s="167">
        <v>44509</v>
      </c>
      <c r="E460" s="166" t="s">
        <v>239</v>
      </c>
      <c r="F460" s="166" t="s">
        <v>911</v>
      </c>
      <c r="G460" s="168" t="s">
        <v>941</v>
      </c>
    </row>
    <row r="461" spans="1:7" s="161" customFormat="1">
      <c r="A461" s="166" t="s">
        <v>238</v>
      </c>
      <c r="B461" s="161">
        <v>21000453</v>
      </c>
      <c r="C461" s="215">
        <v>10000</v>
      </c>
      <c r="D461" s="167">
        <v>44509</v>
      </c>
      <c r="E461" s="166" t="s">
        <v>239</v>
      </c>
      <c r="F461" s="166" t="s">
        <v>911</v>
      </c>
      <c r="G461" s="168" t="s">
        <v>941</v>
      </c>
    </row>
    <row r="462" spans="1:7" s="161" customFormat="1">
      <c r="A462" s="166" t="s">
        <v>238</v>
      </c>
      <c r="B462" s="161">
        <v>21000454</v>
      </c>
      <c r="C462" s="215">
        <v>10000</v>
      </c>
      <c r="D462" s="167">
        <v>44509</v>
      </c>
      <c r="E462" s="166" t="s">
        <v>239</v>
      </c>
      <c r="F462" s="166" t="s">
        <v>911</v>
      </c>
      <c r="G462" s="168" t="s">
        <v>940</v>
      </c>
    </row>
    <row r="463" spans="1:7" s="161" customFormat="1">
      <c r="A463" s="166" t="s">
        <v>238</v>
      </c>
      <c r="B463" s="161">
        <v>21000455</v>
      </c>
      <c r="C463" s="215">
        <v>10000</v>
      </c>
      <c r="D463" s="167">
        <v>44509</v>
      </c>
      <c r="E463" s="166" t="s">
        <v>239</v>
      </c>
      <c r="F463" s="166" t="s">
        <v>911</v>
      </c>
      <c r="G463" s="168" t="s">
        <v>940</v>
      </c>
    </row>
    <row r="464" spans="1:7" s="161" customFormat="1">
      <c r="A464" s="166" t="s">
        <v>238</v>
      </c>
      <c r="B464" s="161">
        <v>21000456</v>
      </c>
      <c r="C464" s="215">
        <v>10000</v>
      </c>
      <c r="D464" s="167">
        <v>44509</v>
      </c>
      <c r="E464" s="166" t="s">
        <v>239</v>
      </c>
      <c r="F464" s="166" t="s">
        <v>911</v>
      </c>
      <c r="G464" s="168" t="s">
        <v>941</v>
      </c>
    </row>
    <row r="465" spans="1:7" s="161" customFormat="1">
      <c r="A465" s="166" t="s">
        <v>238</v>
      </c>
      <c r="B465" s="161">
        <v>21000457</v>
      </c>
      <c r="C465" s="215">
        <v>10000</v>
      </c>
      <c r="D465" s="167">
        <v>44509</v>
      </c>
      <c r="E465" s="166" t="s">
        <v>239</v>
      </c>
      <c r="F465" s="166" t="s">
        <v>911</v>
      </c>
      <c r="G465" s="168" t="s">
        <v>941</v>
      </c>
    </row>
    <row r="466" spans="1:7" s="161" customFormat="1">
      <c r="A466" s="166" t="s">
        <v>238</v>
      </c>
      <c r="B466" s="161">
        <v>21000458</v>
      </c>
      <c r="C466" s="215">
        <v>20000</v>
      </c>
      <c r="D466" s="167">
        <v>44509</v>
      </c>
      <c r="E466" s="166" t="s">
        <v>239</v>
      </c>
      <c r="F466" s="166" t="s">
        <v>911</v>
      </c>
      <c r="G466" s="168" t="s">
        <v>941</v>
      </c>
    </row>
    <row r="467" spans="1:7" s="161" customFormat="1">
      <c r="A467" s="166" t="s">
        <v>238</v>
      </c>
      <c r="B467" s="161">
        <v>21000459</v>
      </c>
      <c r="C467" s="215">
        <v>10000</v>
      </c>
      <c r="D467" s="167">
        <v>44509</v>
      </c>
      <c r="E467" s="166" t="s">
        <v>239</v>
      </c>
      <c r="F467" s="166" t="s">
        <v>911</v>
      </c>
      <c r="G467" s="168" t="s">
        <v>941</v>
      </c>
    </row>
    <row r="468" spans="1:7" s="161" customFormat="1">
      <c r="A468" s="166" t="s">
        <v>238</v>
      </c>
      <c r="B468" s="161">
        <v>21000460</v>
      </c>
      <c r="C468" s="215">
        <v>10000</v>
      </c>
      <c r="D468" s="167">
        <v>44509</v>
      </c>
      <c r="E468" s="166" t="s">
        <v>239</v>
      </c>
      <c r="F468" s="166" t="s">
        <v>911</v>
      </c>
      <c r="G468" s="168" t="s">
        <v>940</v>
      </c>
    </row>
    <row r="469" spans="1:7" s="161" customFormat="1">
      <c r="A469" s="166" t="s">
        <v>238</v>
      </c>
      <c r="B469" s="161">
        <v>21000461</v>
      </c>
      <c r="C469" s="215">
        <v>10000</v>
      </c>
      <c r="D469" s="167">
        <v>44509</v>
      </c>
      <c r="E469" s="166" t="s">
        <v>239</v>
      </c>
      <c r="F469" s="166" t="s">
        <v>911</v>
      </c>
      <c r="G469" s="168" t="s">
        <v>941</v>
      </c>
    </row>
    <row r="470" spans="1:7" s="161" customFormat="1">
      <c r="A470" s="166" t="s">
        <v>238</v>
      </c>
      <c r="B470" s="161">
        <v>21000462</v>
      </c>
      <c r="C470" s="215">
        <v>10000</v>
      </c>
      <c r="D470" s="167">
        <v>44509</v>
      </c>
      <c r="E470" s="166" t="s">
        <v>239</v>
      </c>
      <c r="F470" s="166" t="s">
        <v>911</v>
      </c>
      <c r="G470" s="168" t="s">
        <v>940</v>
      </c>
    </row>
    <row r="471" spans="1:7" s="161" customFormat="1">
      <c r="A471" s="166" t="s">
        <v>238</v>
      </c>
      <c r="B471" s="161">
        <v>21000463</v>
      </c>
      <c r="C471" s="215">
        <v>10000</v>
      </c>
      <c r="D471" s="167">
        <v>44509</v>
      </c>
      <c r="E471" s="166" t="s">
        <v>239</v>
      </c>
      <c r="F471" s="166" t="s">
        <v>911</v>
      </c>
      <c r="G471" s="168" t="s">
        <v>941</v>
      </c>
    </row>
    <row r="472" spans="1:7" s="161" customFormat="1">
      <c r="A472" s="166" t="s">
        <v>238</v>
      </c>
      <c r="B472" s="161">
        <v>21000464</v>
      </c>
      <c r="C472" s="215">
        <v>20000</v>
      </c>
      <c r="D472" s="167">
        <v>44509</v>
      </c>
      <c r="E472" s="166" t="s">
        <v>239</v>
      </c>
      <c r="F472" s="166" t="s">
        <v>911</v>
      </c>
      <c r="G472" s="168" t="s">
        <v>941</v>
      </c>
    </row>
    <row r="473" spans="1:7" s="161" customFormat="1">
      <c r="A473" s="166" t="s">
        <v>238</v>
      </c>
      <c r="B473" s="161">
        <v>21000465</v>
      </c>
      <c r="C473" s="215">
        <v>20000</v>
      </c>
      <c r="D473" s="167">
        <v>44509</v>
      </c>
      <c r="E473" s="166" t="s">
        <v>239</v>
      </c>
      <c r="F473" s="166" t="s">
        <v>911</v>
      </c>
      <c r="G473" s="168" t="s">
        <v>941</v>
      </c>
    </row>
    <row r="474" spans="1:7" s="161" customFormat="1">
      <c r="A474" s="166" t="s">
        <v>238</v>
      </c>
      <c r="B474" s="161">
        <v>21000466</v>
      </c>
      <c r="C474" s="215">
        <v>40000</v>
      </c>
      <c r="D474" s="167">
        <v>44509</v>
      </c>
      <c r="E474" s="166" t="s">
        <v>239</v>
      </c>
      <c r="F474" s="166" t="s">
        <v>911</v>
      </c>
      <c r="G474" s="168" t="s">
        <v>941</v>
      </c>
    </row>
    <row r="475" spans="1:7" s="161" customFormat="1">
      <c r="A475" s="166" t="s">
        <v>238</v>
      </c>
      <c r="B475" s="161">
        <v>21000467</v>
      </c>
      <c r="C475" s="215">
        <v>10000</v>
      </c>
      <c r="D475" s="167">
        <v>44509</v>
      </c>
      <c r="E475" s="166" t="s">
        <v>239</v>
      </c>
      <c r="F475" s="166" t="s">
        <v>911</v>
      </c>
      <c r="G475" s="168" t="s">
        <v>941</v>
      </c>
    </row>
    <row r="476" spans="1:7" s="161" customFormat="1">
      <c r="A476" s="166" t="s">
        <v>238</v>
      </c>
      <c r="B476" s="161">
        <v>21000468</v>
      </c>
      <c r="C476" s="215">
        <v>10000</v>
      </c>
      <c r="D476" s="167">
        <v>44509</v>
      </c>
      <c r="E476" s="166" t="s">
        <v>239</v>
      </c>
      <c r="F476" s="166" t="s">
        <v>911</v>
      </c>
      <c r="G476" s="168" t="s">
        <v>940</v>
      </c>
    </row>
    <row r="477" spans="1:7" s="161" customFormat="1">
      <c r="A477" s="166" t="s">
        <v>238</v>
      </c>
      <c r="B477" s="161">
        <v>21000469</v>
      </c>
      <c r="C477" s="215">
        <v>10000</v>
      </c>
      <c r="D477" s="167">
        <v>44509</v>
      </c>
      <c r="E477" s="166" t="s">
        <v>239</v>
      </c>
      <c r="F477" s="166" t="s">
        <v>911</v>
      </c>
      <c r="G477" s="168" t="s">
        <v>941</v>
      </c>
    </row>
    <row r="478" spans="1:7" s="161" customFormat="1">
      <c r="A478" s="166" t="s">
        <v>238</v>
      </c>
      <c r="B478" s="161">
        <v>21000470</v>
      </c>
      <c r="C478" s="215">
        <v>10000</v>
      </c>
      <c r="D478" s="167">
        <v>44509</v>
      </c>
      <c r="E478" s="166" t="s">
        <v>239</v>
      </c>
      <c r="F478" s="166" t="s">
        <v>911</v>
      </c>
      <c r="G478" s="168" t="s">
        <v>941</v>
      </c>
    </row>
    <row r="479" spans="1:7" s="161" customFormat="1">
      <c r="A479" s="166" t="s">
        <v>238</v>
      </c>
      <c r="B479" s="161">
        <v>21000471</v>
      </c>
      <c r="C479" s="215">
        <v>10000</v>
      </c>
      <c r="D479" s="167">
        <v>44509</v>
      </c>
      <c r="E479" s="166" t="s">
        <v>239</v>
      </c>
      <c r="F479" s="166" t="s">
        <v>911</v>
      </c>
      <c r="G479" s="168" t="s">
        <v>941</v>
      </c>
    </row>
    <row r="480" spans="1:7" s="161" customFormat="1">
      <c r="A480" s="166" t="s">
        <v>238</v>
      </c>
      <c r="B480" s="161">
        <v>21000472</v>
      </c>
      <c r="C480" s="215">
        <v>10000</v>
      </c>
      <c r="D480" s="167">
        <v>44509</v>
      </c>
      <c r="E480" s="166" t="s">
        <v>239</v>
      </c>
      <c r="F480" s="166" t="s">
        <v>911</v>
      </c>
      <c r="G480" s="168" t="s">
        <v>941</v>
      </c>
    </row>
    <row r="481" spans="1:7" s="161" customFormat="1">
      <c r="A481" s="166" t="s">
        <v>238</v>
      </c>
      <c r="B481" s="161">
        <v>21000473</v>
      </c>
      <c r="C481" s="215">
        <v>10000</v>
      </c>
      <c r="D481" s="167">
        <v>44509</v>
      </c>
      <c r="E481" s="166" t="s">
        <v>239</v>
      </c>
      <c r="F481" s="166" t="s">
        <v>911</v>
      </c>
      <c r="G481" s="168" t="s">
        <v>940</v>
      </c>
    </row>
    <row r="482" spans="1:7" s="161" customFormat="1">
      <c r="A482" s="166" t="s">
        <v>238</v>
      </c>
      <c r="B482" s="161">
        <v>21000474</v>
      </c>
      <c r="C482" s="215">
        <v>10000</v>
      </c>
      <c r="D482" s="167">
        <v>44509</v>
      </c>
      <c r="E482" s="166" t="s">
        <v>239</v>
      </c>
      <c r="F482" s="166" t="s">
        <v>911</v>
      </c>
      <c r="G482" s="168" t="s">
        <v>941</v>
      </c>
    </row>
    <row r="483" spans="1:7" s="161" customFormat="1">
      <c r="A483" s="166" t="s">
        <v>238</v>
      </c>
      <c r="B483" s="161">
        <v>21000475</v>
      </c>
      <c r="C483" s="215">
        <v>10000</v>
      </c>
      <c r="D483" s="167">
        <v>44509</v>
      </c>
      <c r="E483" s="166" t="s">
        <v>239</v>
      </c>
      <c r="F483" s="166" t="s">
        <v>911</v>
      </c>
      <c r="G483" s="168" t="s">
        <v>941</v>
      </c>
    </row>
    <row r="484" spans="1:7" s="161" customFormat="1">
      <c r="A484" s="166" t="s">
        <v>238</v>
      </c>
      <c r="B484" s="161">
        <v>21000476</v>
      </c>
      <c r="C484" s="215">
        <v>10000</v>
      </c>
      <c r="D484" s="167">
        <v>44509</v>
      </c>
      <c r="E484" s="166" t="s">
        <v>239</v>
      </c>
      <c r="F484" s="166" t="s">
        <v>911</v>
      </c>
      <c r="G484" s="168" t="s">
        <v>941</v>
      </c>
    </row>
    <row r="485" spans="1:7" s="161" customFormat="1">
      <c r="A485" s="166" t="s">
        <v>238</v>
      </c>
      <c r="B485" s="161">
        <v>21000478</v>
      </c>
      <c r="C485" s="215">
        <v>20000</v>
      </c>
      <c r="D485" s="167">
        <v>44509</v>
      </c>
      <c r="E485" s="166" t="s">
        <v>239</v>
      </c>
      <c r="F485" s="166" t="s">
        <v>911</v>
      </c>
      <c r="G485" s="168" t="s">
        <v>941</v>
      </c>
    </row>
    <row r="486" spans="1:7" s="161" customFormat="1">
      <c r="A486" s="166" t="s">
        <v>238</v>
      </c>
      <c r="B486" s="161">
        <v>21000479</v>
      </c>
      <c r="C486" s="215">
        <v>10000</v>
      </c>
      <c r="D486" s="167">
        <v>44509</v>
      </c>
      <c r="E486" s="166" t="s">
        <v>239</v>
      </c>
      <c r="F486" s="166" t="s">
        <v>911</v>
      </c>
      <c r="G486" s="168" t="s">
        <v>941</v>
      </c>
    </row>
    <row r="487" spans="1:7" s="161" customFormat="1">
      <c r="A487" s="166" t="s">
        <v>238</v>
      </c>
      <c r="B487" s="161">
        <v>21000480</v>
      </c>
      <c r="C487" s="215">
        <v>10000</v>
      </c>
      <c r="D487" s="167">
        <v>44509</v>
      </c>
      <c r="E487" s="166" t="s">
        <v>239</v>
      </c>
      <c r="F487" s="166" t="s">
        <v>911</v>
      </c>
      <c r="G487" s="168" t="s">
        <v>941</v>
      </c>
    </row>
    <row r="488" spans="1:7" s="161" customFormat="1">
      <c r="A488" s="166" t="s">
        <v>238</v>
      </c>
      <c r="B488" s="161">
        <v>21000481</v>
      </c>
      <c r="C488" s="215">
        <v>10000</v>
      </c>
      <c r="D488" s="167">
        <v>44509</v>
      </c>
      <c r="E488" s="166" t="s">
        <v>239</v>
      </c>
      <c r="F488" s="166" t="s">
        <v>911</v>
      </c>
      <c r="G488" s="168" t="s">
        <v>940</v>
      </c>
    </row>
    <row r="489" spans="1:7" s="161" customFormat="1">
      <c r="A489" s="166" t="s">
        <v>238</v>
      </c>
      <c r="B489" s="161">
        <v>21000482</v>
      </c>
      <c r="C489" s="215">
        <v>10000</v>
      </c>
      <c r="D489" s="167">
        <v>44509</v>
      </c>
      <c r="E489" s="166" t="s">
        <v>239</v>
      </c>
      <c r="F489" s="166" t="s">
        <v>911</v>
      </c>
      <c r="G489" s="168" t="s">
        <v>941</v>
      </c>
    </row>
    <row r="490" spans="1:7" s="161" customFormat="1">
      <c r="A490" s="166" t="s">
        <v>238</v>
      </c>
      <c r="B490" s="161">
        <v>21000483</v>
      </c>
      <c r="C490" s="215">
        <v>10000</v>
      </c>
      <c r="D490" s="167">
        <v>44509</v>
      </c>
      <c r="E490" s="166" t="s">
        <v>239</v>
      </c>
      <c r="F490" s="166" t="s">
        <v>911</v>
      </c>
      <c r="G490" s="168" t="s">
        <v>940</v>
      </c>
    </row>
    <row r="491" spans="1:7" s="161" customFormat="1">
      <c r="A491" s="166" t="s">
        <v>238</v>
      </c>
      <c r="B491" s="161">
        <v>21000484</v>
      </c>
      <c r="C491" s="215">
        <v>10000</v>
      </c>
      <c r="D491" s="167">
        <v>44509</v>
      </c>
      <c r="E491" s="166" t="s">
        <v>239</v>
      </c>
      <c r="F491" s="166" t="s">
        <v>911</v>
      </c>
      <c r="G491" s="168" t="s">
        <v>940</v>
      </c>
    </row>
    <row r="492" spans="1:7" s="161" customFormat="1">
      <c r="A492" s="166" t="s">
        <v>238</v>
      </c>
      <c r="B492" s="161">
        <v>21000485</v>
      </c>
      <c r="C492" s="215">
        <v>10000</v>
      </c>
      <c r="D492" s="167">
        <v>44509</v>
      </c>
      <c r="E492" s="166" t="s">
        <v>239</v>
      </c>
      <c r="F492" s="166" t="s">
        <v>911</v>
      </c>
      <c r="G492" s="168" t="s">
        <v>941</v>
      </c>
    </row>
    <row r="493" spans="1:7" s="161" customFormat="1">
      <c r="A493" s="166" t="s">
        <v>238</v>
      </c>
      <c r="B493" s="161">
        <v>21000486</v>
      </c>
      <c r="C493" s="215">
        <v>20000</v>
      </c>
      <c r="D493" s="167">
        <v>44509</v>
      </c>
      <c r="E493" s="166" t="s">
        <v>239</v>
      </c>
      <c r="F493" s="166" t="s">
        <v>911</v>
      </c>
      <c r="G493" s="168" t="s">
        <v>940</v>
      </c>
    </row>
    <row r="494" spans="1:7" s="161" customFormat="1">
      <c r="A494" s="166" t="s">
        <v>238</v>
      </c>
      <c r="B494" s="161">
        <v>21000487</v>
      </c>
      <c r="C494" s="215">
        <v>10000</v>
      </c>
      <c r="D494" s="167">
        <v>44509</v>
      </c>
      <c r="E494" s="166" t="s">
        <v>239</v>
      </c>
      <c r="F494" s="166" t="s">
        <v>911</v>
      </c>
      <c r="G494" s="168" t="s">
        <v>941</v>
      </c>
    </row>
    <row r="495" spans="1:7" s="161" customFormat="1">
      <c r="A495" s="166" t="s">
        <v>238</v>
      </c>
      <c r="B495" s="161">
        <v>21000488</v>
      </c>
      <c r="C495" s="215">
        <v>20000</v>
      </c>
      <c r="D495" s="167">
        <v>44509</v>
      </c>
      <c r="E495" s="166" t="s">
        <v>239</v>
      </c>
      <c r="F495" s="166" t="s">
        <v>911</v>
      </c>
      <c r="G495" s="168" t="s">
        <v>941</v>
      </c>
    </row>
    <row r="496" spans="1:7" s="161" customFormat="1">
      <c r="A496" s="166" t="s">
        <v>238</v>
      </c>
      <c r="B496" s="161">
        <v>21000489</v>
      </c>
      <c r="C496" s="215">
        <v>10000</v>
      </c>
      <c r="D496" s="167">
        <v>44509</v>
      </c>
      <c r="E496" s="166" t="s">
        <v>239</v>
      </c>
      <c r="F496" s="166" t="s">
        <v>911</v>
      </c>
      <c r="G496" s="168" t="s">
        <v>941</v>
      </c>
    </row>
    <row r="497" spans="1:7" s="161" customFormat="1">
      <c r="A497" s="166" t="s">
        <v>238</v>
      </c>
      <c r="B497" s="161">
        <v>21000490</v>
      </c>
      <c r="C497" s="215">
        <v>10000</v>
      </c>
      <c r="D497" s="167">
        <v>44509</v>
      </c>
      <c r="E497" s="166" t="s">
        <v>239</v>
      </c>
      <c r="F497" s="166" t="s">
        <v>911</v>
      </c>
      <c r="G497" s="168" t="s">
        <v>940</v>
      </c>
    </row>
    <row r="498" spans="1:7" s="161" customFormat="1">
      <c r="A498" s="166" t="s">
        <v>238</v>
      </c>
      <c r="B498" s="161">
        <v>21000491</v>
      </c>
      <c r="C498" s="215">
        <v>10000</v>
      </c>
      <c r="D498" s="167">
        <v>44509</v>
      </c>
      <c r="E498" s="166" t="s">
        <v>239</v>
      </c>
      <c r="F498" s="166" t="s">
        <v>911</v>
      </c>
      <c r="G498" s="168" t="s">
        <v>940</v>
      </c>
    </row>
    <row r="499" spans="1:7" s="161" customFormat="1">
      <c r="A499" s="166" t="s">
        <v>238</v>
      </c>
      <c r="B499" s="161">
        <v>21000492</v>
      </c>
      <c r="C499" s="215">
        <v>10000</v>
      </c>
      <c r="D499" s="167">
        <v>44509</v>
      </c>
      <c r="E499" s="166" t="s">
        <v>239</v>
      </c>
      <c r="F499" s="166" t="s">
        <v>911</v>
      </c>
      <c r="G499" s="168" t="s">
        <v>941</v>
      </c>
    </row>
    <row r="500" spans="1:7" s="161" customFormat="1">
      <c r="A500" s="166" t="s">
        <v>238</v>
      </c>
      <c r="B500" s="161">
        <v>21000493</v>
      </c>
      <c r="C500" s="215">
        <v>10000</v>
      </c>
      <c r="D500" s="167">
        <v>44509</v>
      </c>
      <c r="E500" s="166" t="s">
        <v>239</v>
      </c>
      <c r="F500" s="166" t="s">
        <v>911</v>
      </c>
      <c r="G500" s="168" t="s">
        <v>941</v>
      </c>
    </row>
    <row r="501" spans="1:7" s="161" customFormat="1">
      <c r="A501" s="166" t="s">
        <v>238</v>
      </c>
      <c r="B501" s="161">
        <v>21000494</v>
      </c>
      <c r="C501" s="215">
        <v>10000</v>
      </c>
      <c r="D501" s="167">
        <v>44509</v>
      </c>
      <c r="E501" s="166" t="s">
        <v>239</v>
      </c>
      <c r="F501" s="166" t="s">
        <v>911</v>
      </c>
      <c r="G501" s="168" t="s">
        <v>941</v>
      </c>
    </row>
    <row r="502" spans="1:7" s="161" customFormat="1">
      <c r="A502" s="166" t="s">
        <v>238</v>
      </c>
      <c r="B502" s="161">
        <v>21000495</v>
      </c>
      <c r="C502" s="215">
        <v>10000</v>
      </c>
      <c r="D502" s="167">
        <v>44509</v>
      </c>
      <c r="E502" s="166" t="s">
        <v>239</v>
      </c>
      <c r="F502" s="166" t="s">
        <v>911</v>
      </c>
      <c r="G502" s="168" t="s">
        <v>941</v>
      </c>
    </row>
    <row r="503" spans="1:7" s="161" customFormat="1">
      <c r="A503" s="166" t="s">
        <v>238</v>
      </c>
      <c r="B503" s="161">
        <v>21000496</v>
      </c>
      <c r="C503" s="215">
        <v>10000</v>
      </c>
      <c r="D503" s="167">
        <v>44509</v>
      </c>
      <c r="E503" s="166" t="s">
        <v>239</v>
      </c>
      <c r="F503" s="166" t="s">
        <v>911</v>
      </c>
      <c r="G503" s="168" t="s">
        <v>940</v>
      </c>
    </row>
    <row r="504" spans="1:7" s="161" customFormat="1">
      <c r="A504" s="166" t="s">
        <v>238</v>
      </c>
      <c r="B504" s="161">
        <v>21000497</v>
      </c>
      <c r="C504" s="215">
        <v>10000</v>
      </c>
      <c r="D504" s="167">
        <v>44509</v>
      </c>
      <c r="E504" s="166" t="s">
        <v>239</v>
      </c>
      <c r="F504" s="166" t="s">
        <v>911</v>
      </c>
      <c r="G504" s="168" t="s">
        <v>941</v>
      </c>
    </row>
    <row r="505" spans="1:7" s="161" customFormat="1">
      <c r="A505" s="166" t="s">
        <v>238</v>
      </c>
      <c r="B505" s="161">
        <v>21000498</v>
      </c>
      <c r="C505" s="215">
        <v>10000</v>
      </c>
      <c r="D505" s="167">
        <v>44509</v>
      </c>
      <c r="E505" s="166" t="s">
        <v>239</v>
      </c>
      <c r="F505" s="166" t="s">
        <v>911</v>
      </c>
      <c r="G505" s="168" t="s">
        <v>941</v>
      </c>
    </row>
    <row r="506" spans="1:7" s="161" customFormat="1">
      <c r="A506" s="166" t="s">
        <v>238</v>
      </c>
      <c r="B506" s="161">
        <v>21000499</v>
      </c>
      <c r="C506" s="215">
        <v>10000</v>
      </c>
      <c r="D506" s="167">
        <v>44509</v>
      </c>
      <c r="E506" s="166" t="s">
        <v>239</v>
      </c>
      <c r="F506" s="166" t="s">
        <v>911</v>
      </c>
      <c r="G506" s="168" t="s">
        <v>940</v>
      </c>
    </row>
    <row r="507" spans="1:7" s="161" customFormat="1">
      <c r="A507" s="166" t="s">
        <v>238</v>
      </c>
      <c r="B507" s="161">
        <v>21000500</v>
      </c>
      <c r="C507" s="215">
        <v>10000</v>
      </c>
      <c r="D507" s="167">
        <v>44509</v>
      </c>
      <c r="E507" s="166" t="s">
        <v>239</v>
      </c>
      <c r="F507" s="166" t="s">
        <v>911</v>
      </c>
      <c r="G507" s="168" t="s">
        <v>940</v>
      </c>
    </row>
    <row r="508" spans="1:7" s="161" customFormat="1">
      <c r="A508" s="166" t="s">
        <v>238</v>
      </c>
      <c r="B508" s="161">
        <v>21000501</v>
      </c>
      <c r="C508" s="215">
        <v>10000</v>
      </c>
      <c r="D508" s="167">
        <v>44509</v>
      </c>
      <c r="E508" s="166" t="s">
        <v>239</v>
      </c>
      <c r="F508" s="166" t="s">
        <v>911</v>
      </c>
      <c r="G508" s="168" t="s">
        <v>940</v>
      </c>
    </row>
    <row r="509" spans="1:7" s="161" customFormat="1">
      <c r="A509" s="166" t="s">
        <v>238</v>
      </c>
      <c r="B509" s="161">
        <v>21000504</v>
      </c>
      <c r="C509" s="215">
        <v>20000</v>
      </c>
      <c r="D509" s="167">
        <v>44509</v>
      </c>
      <c r="E509" s="166" t="s">
        <v>239</v>
      </c>
      <c r="F509" s="166" t="s">
        <v>911</v>
      </c>
      <c r="G509" s="168" t="s">
        <v>941</v>
      </c>
    </row>
    <row r="510" spans="1:7" s="161" customFormat="1">
      <c r="A510" s="166" t="s">
        <v>238</v>
      </c>
      <c r="B510" s="161">
        <v>21000505</v>
      </c>
      <c r="C510" s="215">
        <v>20000</v>
      </c>
      <c r="D510" s="167">
        <v>44509</v>
      </c>
      <c r="E510" s="166" t="s">
        <v>239</v>
      </c>
      <c r="F510" s="166" t="s">
        <v>911</v>
      </c>
      <c r="G510" s="168" t="s">
        <v>940</v>
      </c>
    </row>
    <row r="511" spans="1:7" s="161" customFormat="1">
      <c r="A511" s="166" t="s">
        <v>238</v>
      </c>
      <c r="B511" s="161">
        <v>21000506</v>
      </c>
      <c r="C511" s="215">
        <v>10000</v>
      </c>
      <c r="D511" s="167">
        <v>44509</v>
      </c>
      <c r="E511" s="166" t="s">
        <v>239</v>
      </c>
      <c r="F511" s="166" t="s">
        <v>911</v>
      </c>
      <c r="G511" s="168" t="s">
        <v>941</v>
      </c>
    </row>
    <row r="512" spans="1:7" s="161" customFormat="1">
      <c r="A512" s="166" t="s">
        <v>238</v>
      </c>
      <c r="B512" s="161">
        <v>21000507</v>
      </c>
      <c r="C512" s="215">
        <v>10000</v>
      </c>
      <c r="D512" s="167">
        <v>44509</v>
      </c>
      <c r="E512" s="166" t="s">
        <v>239</v>
      </c>
      <c r="F512" s="166" t="s">
        <v>911</v>
      </c>
      <c r="G512" s="168" t="s">
        <v>940</v>
      </c>
    </row>
    <row r="513" spans="1:7" s="161" customFormat="1">
      <c r="A513" s="166" t="s">
        <v>238</v>
      </c>
      <c r="B513" s="161">
        <v>21000508</v>
      </c>
      <c r="C513" s="215">
        <v>10000</v>
      </c>
      <c r="D513" s="167">
        <v>44509</v>
      </c>
      <c r="E513" s="166" t="s">
        <v>239</v>
      </c>
      <c r="F513" s="166" t="s">
        <v>911</v>
      </c>
      <c r="G513" s="168" t="s">
        <v>941</v>
      </c>
    </row>
    <row r="514" spans="1:7" s="161" customFormat="1">
      <c r="A514" s="166" t="s">
        <v>238</v>
      </c>
      <c r="B514" s="161">
        <v>21000509</v>
      </c>
      <c r="C514" s="215">
        <v>10000</v>
      </c>
      <c r="D514" s="167">
        <v>44509</v>
      </c>
      <c r="E514" s="166" t="s">
        <v>239</v>
      </c>
      <c r="F514" s="166" t="s">
        <v>911</v>
      </c>
      <c r="G514" s="168" t="s">
        <v>940</v>
      </c>
    </row>
    <row r="515" spans="1:7" s="161" customFormat="1">
      <c r="A515" s="166" t="s">
        <v>238</v>
      </c>
      <c r="B515" s="161">
        <v>21000510</v>
      </c>
      <c r="C515" s="215">
        <v>10000</v>
      </c>
      <c r="D515" s="167">
        <v>44509</v>
      </c>
      <c r="E515" s="166" t="s">
        <v>239</v>
      </c>
      <c r="F515" s="166" t="s">
        <v>911</v>
      </c>
      <c r="G515" s="168" t="s">
        <v>941</v>
      </c>
    </row>
    <row r="516" spans="1:7" s="161" customFormat="1">
      <c r="A516" s="166" t="s">
        <v>238</v>
      </c>
      <c r="B516" s="161">
        <v>21000511</v>
      </c>
      <c r="C516" s="215">
        <v>40000</v>
      </c>
      <c r="D516" s="167">
        <v>44509</v>
      </c>
      <c r="E516" s="166" t="s">
        <v>239</v>
      </c>
      <c r="F516" s="166" t="s">
        <v>911</v>
      </c>
      <c r="G516" s="168" t="s">
        <v>940</v>
      </c>
    </row>
    <row r="517" spans="1:7" s="161" customFormat="1">
      <c r="A517" s="166" t="s">
        <v>238</v>
      </c>
      <c r="B517" s="161">
        <v>21000512</v>
      </c>
      <c r="C517" s="215">
        <v>10000</v>
      </c>
      <c r="D517" s="167">
        <v>44509</v>
      </c>
      <c r="E517" s="166" t="s">
        <v>239</v>
      </c>
      <c r="F517" s="166" t="s">
        <v>911</v>
      </c>
      <c r="G517" s="168" t="s">
        <v>941</v>
      </c>
    </row>
    <row r="518" spans="1:7" s="161" customFormat="1">
      <c r="A518" s="166" t="s">
        <v>238</v>
      </c>
      <c r="B518" s="161">
        <v>21000513</v>
      </c>
      <c r="C518" s="215">
        <v>10000</v>
      </c>
      <c r="D518" s="167">
        <v>44509</v>
      </c>
      <c r="E518" s="166" t="s">
        <v>239</v>
      </c>
      <c r="F518" s="166" t="s">
        <v>911</v>
      </c>
      <c r="G518" s="168" t="s">
        <v>940</v>
      </c>
    </row>
    <row r="519" spans="1:7" s="161" customFormat="1">
      <c r="A519" s="166" t="s">
        <v>238</v>
      </c>
      <c r="B519" s="161">
        <v>21000514</v>
      </c>
      <c r="C519" s="215">
        <v>10000</v>
      </c>
      <c r="D519" s="167">
        <v>44509</v>
      </c>
      <c r="E519" s="166" t="s">
        <v>239</v>
      </c>
      <c r="F519" s="166" t="s">
        <v>911</v>
      </c>
      <c r="G519" s="168" t="s">
        <v>941</v>
      </c>
    </row>
    <row r="520" spans="1:7" s="161" customFormat="1">
      <c r="A520" s="166" t="s">
        <v>238</v>
      </c>
      <c r="B520" s="161">
        <v>21000515</v>
      </c>
      <c r="C520" s="215">
        <v>10000</v>
      </c>
      <c r="D520" s="167">
        <v>44509</v>
      </c>
      <c r="E520" s="166" t="s">
        <v>239</v>
      </c>
      <c r="F520" s="166" t="s">
        <v>911</v>
      </c>
      <c r="G520" s="168" t="s">
        <v>940</v>
      </c>
    </row>
    <row r="521" spans="1:7" s="161" customFormat="1">
      <c r="A521" s="166" t="s">
        <v>238</v>
      </c>
      <c r="B521" s="161">
        <v>21000516</v>
      </c>
      <c r="C521" s="215">
        <v>10000</v>
      </c>
      <c r="D521" s="167">
        <v>44509</v>
      </c>
      <c r="E521" s="166" t="s">
        <v>239</v>
      </c>
      <c r="F521" s="166" t="s">
        <v>911</v>
      </c>
      <c r="G521" s="168" t="s">
        <v>940</v>
      </c>
    </row>
    <row r="522" spans="1:7" s="161" customFormat="1">
      <c r="A522" s="166" t="s">
        <v>238</v>
      </c>
      <c r="B522" s="161">
        <v>21000517</v>
      </c>
      <c r="C522" s="215">
        <v>10000</v>
      </c>
      <c r="D522" s="167">
        <v>44509</v>
      </c>
      <c r="E522" s="166" t="s">
        <v>239</v>
      </c>
      <c r="F522" s="166" t="s">
        <v>911</v>
      </c>
      <c r="G522" s="168" t="s">
        <v>940</v>
      </c>
    </row>
    <row r="523" spans="1:7" s="161" customFormat="1">
      <c r="A523" s="166" t="s">
        <v>238</v>
      </c>
      <c r="B523" s="161">
        <v>21000518</v>
      </c>
      <c r="C523" s="215">
        <v>10000</v>
      </c>
      <c r="D523" s="167">
        <v>44509</v>
      </c>
      <c r="E523" s="166" t="s">
        <v>239</v>
      </c>
      <c r="F523" s="166" t="s">
        <v>911</v>
      </c>
      <c r="G523" s="168" t="s">
        <v>941</v>
      </c>
    </row>
    <row r="524" spans="1:7" s="161" customFormat="1">
      <c r="A524" s="166" t="s">
        <v>238</v>
      </c>
      <c r="B524" s="161">
        <v>21000519</v>
      </c>
      <c r="C524" s="215">
        <v>10000</v>
      </c>
      <c r="D524" s="167">
        <v>44509</v>
      </c>
      <c r="E524" s="166" t="s">
        <v>239</v>
      </c>
      <c r="F524" s="166" t="s">
        <v>911</v>
      </c>
      <c r="G524" s="168" t="s">
        <v>940</v>
      </c>
    </row>
    <row r="525" spans="1:7" s="161" customFormat="1">
      <c r="A525" s="166" t="s">
        <v>238</v>
      </c>
      <c r="B525" s="161">
        <v>21000520</v>
      </c>
      <c r="C525" s="215">
        <v>10000</v>
      </c>
      <c r="D525" s="167">
        <v>44509</v>
      </c>
      <c r="E525" s="166" t="s">
        <v>239</v>
      </c>
      <c r="F525" s="166" t="s">
        <v>911</v>
      </c>
      <c r="G525" s="168" t="s">
        <v>940</v>
      </c>
    </row>
    <row r="526" spans="1:7" s="161" customFormat="1">
      <c r="A526" s="166" t="s">
        <v>238</v>
      </c>
      <c r="B526" s="161">
        <v>21000521</v>
      </c>
      <c r="C526" s="215">
        <v>10000</v>
      </c>
      <c r="D526" s="167">
        <v>44509</v>
      </c>
      <c r="E526" s="166" t="s">
        <v>239</v>
      </c>
      <c r="F526" s="166" t="s">
        <v>911</v>
      </c>
      <c r="G526" s="168" t="s">
        <v>940</v>
      </c>
    </row>
    <row r="527" spans="1:7" s="161" customFormat="1">
      <c r="A527" s="166" t="s">
        <v>238</v>
      </c>
      <c r="B527" s="161">
        <v>21000522</v>
      </c>
      <c r="C527" s="215">
        <v>10000</v>
      </c>
      <c r="D527" s="167">
        <v>44509</v>
      </c>
      <c r="E527" s="166" t="s">
        <v>239</v>
      </c>
      <c r="F527" s="166" t="s">
        <v>911</v>
      </c>
      <c r="G527" s="168" t="s">
        <v>940</v>
      </c>
    </row>
    <row r="528" spans="1:7" s="161" customFormat="1">
      <c r="A528" s="166" t="s">
        <v>238</v>
      </c>
      <c r="B528" s="161">
        <v>21000523</v>
      </c>
      <c r="C528" s="215">
        <v>10000</v>
      </c>
      <c r="D528" s="167">
        <v>44509</v>
      </c>
      <c r="E528" s="166" t="s">
        <v>239</v>
      </c>
      <c r="F528" s="166" t="s">
        <v>911</v>
      </c>
      <c r="G528" s="168" t="s">
        <v>940</v>
      </c>
    </row>
    <row r="529" spans="1:7" s="161" customFormat="1">
      <c r="A529" s="166" t="s">
        <v>238</v>
      </c>
      <c r="B529" s="161">
        <v>21000524</v>
      </c>
      <c r="C529" s="215">
        <v>10000</v>
      </c>
      <c r="D529" s="167">
        <v>44509</v>
      </c>
      <c r="E529" s="166" t="s">
        <v>239</v>
      </c>
      <c r="F529" s="166" t="s">
        <v>911</v>
      </c>
      <c r="G529" s="168" t="s">
        <v>941</v>
      </c>
    </row>
    <row r="530" spans="1:7" s="161" customFormat="1">
      <c r="A530" s="166" t="s">
        <v>238</v>
      </c>
      <c r="B530" s="161">
        <v>21000525</v>
      </c>
      <c r="C530" s="215">
        <v>150000</v>
      </c>
      <c r="D530" s="167">
        <v>44509</v>
      </c>
      <c r="E530" s="166" t="s">
        <v>239</v>
      </c>
      <c r="F530" s="166" t="s">
        <v>911</v>
      </c>
      <c r="G530" s="168" t="s">
        <v>940</v>
      </c>
    </row>
    <row r="531" spans="1:7" s="161" customFormat="1">
      <c r="A531" s="166" t="s">
        <v>238</v>
      </c>
      <c r="B531" s="161">
        <v>21000526</v>
      </c>
      <c r="C531" s="215">
        <v>10000</v>
      </c>
      <c r="D531" s="167">
        <v>44509</v>
      </c>
      <c r="E531" s="166" t="s">
        <v>239</v>
      </c>
      <c r="F531" s="166" t="s">
        <v>911</v>
      </c>
      <c r="G531" s="168" t="s">
        <v>941</v>
      </c>
    </row>
    <row r="532" spans="1:7" s="161" customFormat="1">
      <c r="A532" s="166" t="s">
        <v>238</v>
      </c>
      <c r="B532" s="161">
        <v>21000527</v>
      </c>
      <c r="C532" s="215">
        <v>10000</v>
      </c>
      <c r="D532" s="167">
        <v>44509</v>
      </c>
      <c r="E532" s="166" t="s">
        <v>239</v>
      </c>
      <c r="F532" s="166" t="s">
        <v>911</v>
      </c>
      <c r="G532" s="168" t="s">
        <v>941</v>
      </c>
    </row>
    <row r="533" spans="1:7" s="161" customFormat="1">
      <c r="A533" s="166" t="s">
        <v>238</v>
      </c>
      <c r="B533" s="161">
        <v>21000528</v>
      </c>
      <c r="C533" s="215">
        <v>10000</v>
      </c>
      <c r="D533" s="167">
        <v>44509</v>
      </c>
      <c r="E533" s="166" t="s">
        <v>239</v>
      </c>
      <c r="F533" s="166" t="s">
        <v>911</v>
      </c>
      <c r="G533" s="168" t="s">
        <v>940</v>
      </c>
    </row>
    <row r="534" spans="1:7" s="161" customFormat="1">
      <c r="A534" s="166" t="s">
        <v>238</v>
      </c>
      <c r="B534" s="161">
        <v>21000529</v>
      </c>
      <c r="C534" s="215">
        <v>10000</v>
      </c>
      <c r="D534" s="167">
        <v>44509</v>
      </c>
      <c r="E534" s="166" t="s">
        <v>239</v>
      </c>
      <c r="F534" s="166" t="s">
        <v>911</v>
      </c>
      <c r="G534" s="168" t="s">
        <v>940</v>
      </c>
    </row>
    <row r="535" spans="1:7" s="161" customFormat="1">
      <c r="A535" s="166" t="s">
        <v>238</v>
      </c>
      <c r="B535" s="161">
        <v>21000530</v>
      </c>
      <c r="C535" s="215">
        <v>10000</v>
      </c>
      <c r="D535" s="167">
        <v>44509</v>
      </c>
      <c r="E535" s="166" t="s">
        <v>239</v>
      </c>
      <c r="F535" s="166" t="s">
        <v>911</v>
      </c>
      <c r="G535" s="168" t="s">
        <v>940</v>
      </c>
    </row>
    <row r="536" spans="1:7" s="161" customFormat="1">
      <c r="A536" s="166" t="s">
        <v>238</v>
      </c>
      <c r="B536" s="161">
        <v>21000531</v>
      </c>
      <c r="C536" s="215">
        <v>10000</v>
      </c>
      <c r="D536" s="167">
        <v>44509</v>
      </c>
      <c r="E536" s="166" t="s">
        <v>239</v>
      </c>
      <c r="F536" s="166" t="s">
        <v>911</v>
      </c>
      <c r="G536" s="168" t="s">
        <v>940</v>
      </c>
    </row>
    <row r="537" spans="1:7" s="161" customFormat="1">
      <c r="A537" s="166" t="s">
        <v>238</v>
      </c>
      <c r="B537" s="161">
        <v>21000532</v>
      </c>
      <c r="C537" s="215">
        <v>20000</v>
      </c>
      <c r="D537" s="167">
        <v>44509</v>
      </c>
      <c r="E537" s="166" t="s">
        <v>239</v>
      </c>
      <c r="F537" s="166" t="s">
        <v>911</v>
      </c>
      <c r="G537" s="168" t="s">
        <v>941</v>
      </c>
    </row>
    <row r="538" spans="1:7" s="161" customFormat="1">
      <c r="A538" s="166" t="s">
        <v>238</v>
      </c>
      <c r="B538" s="161">
        <v>21000533</v>
      </c>
      <c r="C538" s="215">
        <v>150000</v>
      </c>
      <c r="D538" s="167">
        <v>44509</v>
      </c>
      <c r="E538" s="166" t="s">
        <v>239</v>
      </c>
      <c r="F538" s="166" t="s">
        <v>911</v>
      </c>
      <c r="G538" s="168" t="s">
        <v>940</v>
      </c>
    </row>
    <row r="539" spans="1:7" s="161" customFormat="1">
      <c r="A539" s="166" t="s">
        <v>238</v>
      </c>
      <c r="B539" s="161">
        <v>21000534</v>
      </c>
      <c r="C539" s="215">
        <v>40000</v>
      </c>
      <c r="D539" s="167">
        <v>44509</v>
      </c>
      <c r="E539" s="166" t="s">
        <v>239</v>
      </c>
      <c r="F539" s="166" t="s">
        <v>911</v>
      </c>
      <c r="G539" s="168" t="s">
        <v>941</v>
      </c>
    </row>
    <row r="540" spans="1:7" s="161" customFormat="1">
      <c r="A540" s="166" t="s">
        <v>238</v>
      </c>
      <c r="B540" s="161">
        <v>21000535</v>
      </c>
      <c r="C540" s="215">
        <v>10000</v>
      </c>
      <c r="D540" s="167">
        <v>44509</v>
      </c>
      <c r="E540" s="166" t="s">
        <v>239</v>
      </c>
      <c r="F540" s="166" t="s">
        <v>911</v>
      </c>
      <c r="G540" s="168" t="s">
        <v>940</v>
      </c>
    </row>
    <row r="541" spans="1:7" s="161" customFormat="1">
      <c r="A541" s="166" t="s">
        <v>238</v>
      </c>
      <c r="B541" s="161">
        <v>21000536</v>
      </c>
      <c r="C541" s="215">
        <v>10000</v>
      </c>
      <c r="D541" s="167">
        <v>44509</v>
      </c>
      <c r="E541" s="166" t="s">
        <v>239</v>
      </c>
      <c r="F541" s="166" t="s">
        <v>911</v>
      </c>
      <c r="G541" s="168" t="s">
        <v>941</v>
      </c>
    </row>
    <row r="542" spans="1:7" s="161" customFormat="1">
      <c r="A542" s="166" t="s">
        <v>238</v>
      </c>
      <c r="B542" s="161">
        <v>21000537</v>
      </c>
      <c r="C542" s="215">
        <v>10000</v>
      </c>
      <c r="D542" s="167">
        <v>44509</v>
      </c>
      <c r="E542" s="166" t="s">
        <v>239</v>
      </c>
      <c r="F542" s="166" t="s">
        <v>911</v>
      </c>
      <c r="G542" s="168" t="s">
        <v>940</v>
      </c>
    </row>
    <row r="543" spans="1:7" s="161" customFormat="1">
      <c r="A543" s="166" t="s">
        <v>238</v>
      </c>
      <c r="B543" s="161">
        <v>21000538</v>
      </c>
      <c r="C543" s="215">
        <v>10000</v>
      </c>
      <c r="D543" s="167">
        <v>44509</v>
      </c>
      <c r="E543" s="166" t="s">
        <v>239</v>
      </c>
      <c r="F543" s="166" t="s">
        <v>911</v>
      </c>
      <c r="G543" s="168" t="s">
        <v>941</v>
      </c>
    </row>
    <row r="544" spans="1:7" s="161" customFormat="1">
      <c r="A544" s="166" t="s">
        <v>238</v>
      </c>
      <c r="B544" s="161">
        <v>21000539</v>
      </c>
      <c r="C544" s="215">
        <v>10000</v>
      </c>
      <c r="D544" s="167">
        <v>44509</v>
      </c>
      <c r="E544" s="166" t="s">
        <v>239</v>
      </c>
      <c r="F544" s="166" t="s">
        <v>911</v>
      </c>
      <c r="G544" s="168" t="s">
        <v>940</v>
      </c>
    </row>
    <row r="545" spans="1:7" s="161" customFormat="1">
      <c r="A545" s="166" t="s">
        <v>238</v>
      </c>
      <c r="B545" s="161">
        <v>21000540</v>
      </c>
      <c r="C545" s="215">
        <v>10000</v>
      </c>
      <c r="D545" s="167">
        <v>44509</v>
      </c>
      <c r="E545" s="166" t="s">
        <v>239</v>
      </c>
      <c r="F545" s="166" t="s">
        <v>911</v>
      </c>
      <c r="G545" s="168" t="s">
        <v>940</v>
      </c>
    </row>
    <row r="546" spans="1:7" s="161" customFormat="1">
      <c r="A546" s="166" t="s">
        <v>238</v>
      </c>
      <c r="B546" s="161">
        <v>21000541</v>
      </c>
      <c r="C546" s="215">
        <v>10000</v>
      </c>
      <c r="D546" s="167">
        <v>44509</v>
      </c>
      <c r="E546" s="166" t="s">
        <v>239</v>
      </c>
      <c r="F546" s="166" t="s">
        <v>911</v>
      </c>
      <c r="G546" s="168" t="s">
        <v>940</v>
      </c>
    </row>
    <row r="547" spans="1:7" s="161" customFormat="1">
      <c r="A547" s="166" t="s">
        <v>238</v>
      </c>
      <c r="B547" s="161">
        <v>21000542</v>
      </c>
      <c r="C547" s="215">
        <v>10000</v>
      </c>
      <c r="D547" s="167">
        <v>44509</v>
      </c>
      <c r="E547" s="166" t="s">
        <v>239</v>
      </c>
      <c r="F547" s="166" t="s">
        <v>911</v>
      </c>
      <c r="G547" s="168" t="s">
        <v>941</v>
      </c>
    </row>
    <row r="548" spans="1:7" s="161" customFormat="1">
      <c r="A548" s="166" t="s">
        <v>238</v>
      </c>
      <c r="B548" s="161">
        <v>21000543</v>
      </c>
      <c r="C548" s="215">
        <v>4600</v>
      </c>
      <c r="D548" s="167">
        <v>44509</v>
      </c>
      <c r="E548" s="166" t="s">
        <v>239</v>
      </c>
      <c r="F548" s="166" t="s">
        <v>912</v>
      </c>
      <c r="G548" s="168" t="s">
        <v>949</v>
      </c>
    </row>
    <row r="549" spans="1:7" s="161" customFormat="1">
      <c r="A549" s="166" t="s">
        <v>238</v>
      </c>
      <c r="B549" s="161">
        <v>21000544</v>
      </c>
      <c r="C549" s="215">
        <v>268412.76</v>
      </c>
      <c r="D549" s="167">
        <v>44510</v>
      </c>
      <c r="E549" s="166" t="s">
        <v>239</v>
      </c>
      <c r="F549" s="166" t="s">
        <v>912</v>
      </c>
      <c r="G549" s="168" t="s">
        <v>950</v>
      </c>
    </row>
    <row r="550" spans="1:7" s="161" customFormat="1">
      <c r="A550" s="166" t="s">
        <v>238</v>
      </c>
      <c r="B550" s="161">
        <v>21000545</v>
      </c>
      <c r="C550" s="215">
        <v>10000</v>
      </c>
      <c r="D550" s="167">
        <v>44510</v>
      </c>
      <c r="E550" s="166" t="s">
        <v>239</v>
      </c>
      <c r="F550" s="166" t="s">
        <v>911</v>
      </c>
      <c r="G550" s="168" t="s">
        <v>940</v>
      </c>
    </row>
    <row r="551" spans="1:7" s="161" customFormat="1">
      <c r="A551" s="166" t="s">
        <v>238</v>
      </c>
      <c r="B551" s="161">
        <v>21000546</v>
      </c>
      <c r="C551" s="215">
        <v>150000</v>
      </c>
      <c r="D551" s="167">
        <v>44510</v>
      </c>
      <c r="E551" s="166" t="s">
        <v>239</v>
      </c>
      <c r="F551" s="166" t="s">
        <v>911</v>
      </c>
      <c r="G551" s="168" t="s">
        <v>941</v>
      </c>
    </row>
    <row r="552" spans="1:7" s="161" customFormat="1">
      <c r="A552" s="166" t="s">
        <v>238</v>
      </c>
      <c r="B552" s="161">
        <v>21000547</v>
      </c>
      <c r="C552" s="215">
        <v>10000</v>
      </c>
      <c r="D552" s="167">
        <v>44510</v>
      </c>
      <c r="E552" s="166" t="s">
        <v>239</v>
      </c>
      <c r="F552" s="166" t="s">
        <v>911</v>
      </c>
      <c r="G552" s="168" t="s">
        <v>951</v>
      </c>
    </row>
    <row r="553" spans="1:7" s="161" customFormat="1">
      <c r="A553" s="166" t="s">
        <v>238</v>
      </c>
      <c r="B553" s="161">
        <v>21000548</v>
      </c>
      <c r="C553" s="215">
        <v>10000</v>
      </c>
      <c r="D553" s="167">
        <v>44510</v>
      </c>
      <c r="E553" s="166" t="s">
        <v>239</v>
      </c>
      <c r="F553" s="166" t="s">
        <v>911</v>
      </c>
      <c r="G553" s="168" t="s">
        <v>952</v>
      </c>
    </row>
    <row r="554" spans="1:7" s="161" customFormat="1">
      <c r="A554" s="166" t="s">
        <v>238</v>
      </c>
      <c r="B554" s="161">
        <v>21000549</v>
      </c>
      <c r="C554" s="215">
        <v>1800</v>
      </c>
      <c r="D554" s="167">
        <v>44510</v>
      </c>
      <c r="E554" s="166" t="s">
        <v>239</v>
      </c>
      <c r="F554" s="166" t="s">
        <v>913</v>
      </c>
      <c r="G554" s="168" t="s">
        <v>953</v>
      </c>
    </row>
    <row r="555" spans="1:7" s="161" customFormat="1">
      <c r="A555" s="166" t="s">
        <v>238</v>
      </c>
      <c r="B555" s="161">
        <v>21000550</v>
      </c>
      <c r="C555" s="215">
        <v>19800</v>
      </c>
      <c r="D555" s="167">
        <v>44512</v>
      </c>
      <c r="E555" s="166" t="s">
        <v>239</v>
      </c>
      <c r="F555" s="166" t="s">
        <v>913</v>
      </c>
      <c r="G555" s="168" t="s">
        <v>987</v>
      </c>
    </row>
    <row r="556" spans="1:7" s="161" customFormat="1">
      <c r="A556" s="166" t="s">
        <v>238</v>
      </c>
      <c r="B556" s="161">
        <v>21000551</v>
      </c>
      <c r="C556" s="215">
        <v>1800</v>
      </c>
      <c r="D556" s="167">
        <v>44516</v>
      </c>
      <c r="E556" s="166" t="s">
        <v>239</v>
      </c>
      <c r="F556" s="166" t="s">
        <v>913</v>
      </c>
      <c r="G556" s="168" t="s">
        <v>988</v>
      </c>
    </row>
    <row r="557" spans="1:7" s="161" customFormat="1">
      <c r="A557" s="166" t="s">
        <v>238</v>
      </c>
      <c r="B557" s="161">
        <v>21000552</v>
      </c>
      <c r="C557" s="215">
        <v>2700</v>
      </c>
      <c r="D557" s="167">
        <v>44516</v>
      </c>
      <c r="E557" s="166" t="s">
        <v>239</v>
      </c>
      <c r="F557" s="166" t="s">
        <v>913</v>
      </c>
      <c r="G557" s="168" t="s">
        <v>989</v>
      </c>
    </row>
    <row r="558" spans="1:7" s="161" customFormat="1">
      <c r="A558" s="166" t="s">
        <v>238</v>
      </c>
      <c r="B558" s="161">
        <v>21000553</v>
      </c>
      <c r="C558" s="215">
        <v>10800</v>
      </c>
      <c r="D558" s="167">
        <v>44516</v>
      </c>
      <c r="E558" s="166" t="s">
        <v>239</v>
      </c>
      <c r="F558" s="166" t="s">
        <v>913</v>
      </c>
      <c r="G558" s="168" t="s">
        <v>990</v>
      </c>
    </row>
    <row r="559" spans="1:7" s="161" customFormat="1">
      <c r="A559" s="166" t="s">
        <v>238</v>
      </c>
      <c r="B559" s="161">
        <v>21000554</v>
      </c>
      <c r="C559" s="215">
        <v>32843.4</v>
      </c>
      <c r="D559" s="167">
        <v>44522</v>
      </c>
      <c r="E559" s="166" t="s">
        <v>239</v>
      </c>
      <c r="F559" s="166" t="s">
        <v>922</v>
      </c>
      <c r="G559" s="168" t="s">
        <v>991</v>
      </c>
    </row>
    <row r="560" spans="1:7" s="161" customFormat="1">
      <c r="A560" s="166" t="s">
        <v>238</v>
      </c>
      <c r="B560" s="161">
        <v>21000555</v>
      </c>
      <c r="C560" s="215">
        <v>45330.6</v>
      </c>
      <c r="D560" s="167">
        <v>44522</v>
      </c>
      <c r="E560" s="166" t="s">
        <v>239</v>
      </c>
      <c r="F560" s="166" t="s">
        <v>922</v>
      </c>
      <c r="G560" s="168" t="s">
        <v>992</v>
      </c>
    </row>
    <row r="561" spans="1:7" s="161" customFormat="1">
      <c r="A561" s="166" t="s">
        <v>238</v>
      </c>
      <c r="B561" s="161">
        <v>21000556</v>
      </c>
      <c r="C561" s="215">
        <v>20536.8</v>
      </c>
      <c r="D561" s="167">
        <v>44522</v>
      </c>
      <c r="E561" s="166" t="s">
        <v>239</v>
      </c>
      <c r="F561" s="166" t="s">
        <v>922</v>
      </c>
      <c r="G561" s="168" t="s">
        <v>993</v>
      </c>
    </row>
    <row r="562" spans="1:7" s="161" customFormat="1">
      <c r="A562" s="166" t="s">
        <v>238</v>
      </c>
      <c r="B562" s="161">
        <v>21000557</v>
      </c>
      <c r="C562" s="215">
        <v>5418</v>
      </c>
      <c r="D562" s="167">
        <v>44522</v>
      </c>
      <c r="E562" s="166" t="s">
        <v>239</v>
      </c>
      <c r="F562" s="166" t="s">
        <v>922</v>
      </c>
      <c r="G562" s="168" t="s">
        <v>994</v>
      </c>
    </row>
    <row r="563" spans="1:7" s="161" customFormat="1">
      <c r="A563" s="166" t="s">
        <v>238</v>
      </c>
      <c r="B563" s="161">
        <v>21000558</v>
      </c>
      <c r="C563" s="215">
        <v>60449.4</v>
      </c>
      <c r="D563" s="167">
        <v>44522</v>
      </c>
      <c r="E563" s="166" t="s">
        <v>239</v>
      </c>
      <c r="F563" s="166" t="s">
        <v>922</v>
      </c>
      <c r="G563" s="168" t="s">
        <v>995</v>
      </c>
    </row>
    <row r="564" spans="1:7" s="161" customFormat="1">
      <c r="A564" s="166" t="s">
        <v>238</v>
      </c>
      <c r="B564" s="161">
        <v>21000560</v>
      </c>
      <c r="C564" s="215">
        <v>30000</v>
      </c>
      <c r="D564" s="167">
        <v>44522</v>
      </c>
      <c r="E564" s="166" t="s">
        <v>239</v>
      </c>
      <c r="F564" s="166" t="s">
        <v>911</v>
      </c>
      <c r="G564" s="168" t="s">
        <v>996</v>
      </c>
    </row>
    <row r="565" spans="1:7" s="161" customFormat="1">
      <c r="A565" s="166" t="s">
        <v>238</v>
      </c>
      <c r="B565" s="161">
        <v>21000561</v>
      </c>
      <c r="C565" s="215">
        <v>54500</v>
      </c>
      <c r="D565" s="167">
        <v>44522</v>
      </c>
      <c r="E565" s="166" t="s">
        <v>239</v>
      </c>
      <c r="F565" s="166" t="s">
        <v>911</v>
      </c>
      <c r="G565" s="168" t="s">
        <v>997</v>
      </c>
    </row>
    <row r="566" spans="1:7" s="161" customFormat="1">
      <c r="A566" s="166" t="s">
        <v>238</v>
      </c>
      <c r="B566" s="161">
        <v>21000562</v>
      </c>
      <c r="C566" s="215">
        <v>20000</v>
      </c>
      <c r="D566" s="167">
        <v>44522</v>
      </c>
      <c r="E566" s="166" t="s">
        <v>239</v>
      </c>
      <c r="F566" s="166" t="s">
        <v>911</v>
      </c>
      <c r="G566" s="168" t="s">
        <v>997</v>
      </c>
    </row>
    <row r="567" spans="1:7" s="161" customFormat="1">
      <c r="A567" s="166" t="s">
        <v>238</v>
      </c>
      <c r="B567" s="161">
        <v>21000563</v>
      </c>
      <c r="C567" s="215">
        <v>20000</v>
      </c>
      <c r="D567" s="167">
        <v>44522</v>
      </c>
      <c r="E567" s="166" t="s">
        <v>239</v>
      </c>
      <c r="F567" s="166" t="s">
        <v>911</v>
      </c>
      <c r="G567" s="168" t="s">
        <v>997</v>
      </c>
    </row>
    <row r="568" spans="1:7" s="161" customFormat="1">
      <c r="A568" s="166" t="s">
        <v>238</v>
      </c>
      <c r="B568" s="161">
        <v>21000564</v>
      </c>
      <c r="C568" s="215">
        <v>20000</v>
      </c>
      <c r="D568" s="167">
        <v>44524</v>
      </c>
      <c r="E568" s="166" t="s">
        <v>239</v>
      </c>
      <c r="F568" s="166" t="s">
        <v>911</v>
      </c>
      <c r="G568" s="168" t="s">
        <v>997</v>
      </c>
    </row>
    <row r="569" spans="1:7" s="161" customFormat="1">
      <c r="A569" s="166" t="s">
        <v>238</v>
      </c>
      <c r="B569" s="161">
        <v>21000565</v>
      </c>
      <c r="C569" s="215">
        <v>30000</v>
      </c>
      <c r="D569" s="167">
        <v>44524</v>
      </c>
      <c r="E569" s="166" t="s">
        <v>239</v>
      </c>
      <c r="F569" s="166" t="s">
        <v>911</v>
      </c>
      <c r="G569" s="168" t="s">
        <v>997</v>
      </c>
    </row>
    <row r="570" spans="1:7" s="161" customFormat="1">
      <c r="A570" s="166" t="s">
        <v>238</v>
      </c>
      <c r="B570" s="161">
        <v>21000566</v>
      </c>
      <c r="C570" s="215">
        <v>20000</v>
      </c>
      <c r="D570" s="167">
        <v>44524</v>
      </c>
      <c r="E570" s="166" t="s">
        <v>239</v>
      </c>
      <c r="F570" s="166" t="s">
        <v>911</v>
      </c>
      <c r="G570" s="168" t="s">
        <v>997</v>
      </c>
    </row>
    <row r="571" spans="1:7" s="161" customFormat="1">
      <c r="A571" s="166" t="s">
        <v>238</v>
      </c>
      <c r="B571" s="161">
        <v>21000567</v>
      </c>
      <c r="C571" s="215">
        <v>20000</v>
      </c>
      <c r="D571" s="167">
        <v>44524</v>
      </c>
      <c r="E571" s="166" t="s">
        <v>239</v>
      </c>
      <c r="F571" s="166" t="s">
        <v>911</v>
      </c>
      <c r="G571" s="168" t="s">
        <v>997</v>
      </c>
    </row>
    <row r="572" spans="1:7" s="161" customFormat="1">
      <c r="A572" s="166" t="s">
        <v>238</v>
      </c>
      <c r="B572" s="161">
        <v>21000568</v>
      </c>
      <c r="C572" s="215">
        <v>20000</v>
      </c>
      <c r="D572" s="167">
        <v>44524</v>
      </c>
      <c r="E572" s="166" t="s">
        <v>239</v>
      </c>
      <c r="F572" s="166" t="s">
        <v>911</v>
      </c>
      <c r="G572" s="168" t="s">
        <v>997</v>
      </c>
    </row>
    <row r="573" spans="1:7" s="161" customFormat="1">
      <c r="A573" s="166" t="s">
        <v>238</v>
      </c>
      <c r="B573" s="161">
        <v>21000569</v>
      </c>
      <c r="C573" s="215">
        <v>30000</v>
      </c>
      <c r="D573" s="167">
        <v>44524</v>
      </c>
      <c r="E573" s="166" t="s">
        <v>239</v>
      </c>
      <c r="F573" s="166" t="s">
        <v>911</v>
      </c>
      <c r="G573" s="168" t="s">
        <v>997</v>
      </c>
    </row>
    <row r="574" spans="1:7" s="161" customFormat="1">
      <c r="A574" s="166" t="s">
        <v>238</v>
      </c>
      <c r="B574" s="161">
        <v>21000570</v>
      </c>
      <c r="C574" s="215">
        <v>20000</v>
      </c>
      <c r="D574" s="167">
        <v>44524</v>
      </c>
      <c r="E574" s="166" t="s">
        <v>239</v>
      </c>
      <c r="F574" s="166" t="s">
        <v>911</v>
      </c>
      <c r="G574" s="168" t="s">
        <v>997</v>
      </c>
    </row>
    <row r="575" spans="1:7" s="161" customFormat="1">
      <c r="A575" s="166" t="s">
        <v>238</v>
      </c>
      <c r="B575" s="161">
        <v>21000571</v>
      </c>
      <c r="C575" s="215">
        <v>54500</v>
      </c>
      <c r="D575" s="167">
        <v>44524</v>
      </c>
      <c r="E575" s="166" t="s">
        <v>239</v>
      </c>
      <c r="F575" s="166" t="s">
        <v>911</v>
      </c>
      <c r="G575" s="168" t="s">
        <v>997</v>
      </c>
    </row>
    <row r="576" spans="1:7" s="161" customFormat="1">
      <c r="A576" s="166" t="s">
        <v>238</v>
      </c>
      <c r="B576" s="161">
        <v>21000572</v>
      </c>
      <c r="C576" s="215">
        <v>30000</v>
      </c>
      <c r="D576" s="167">
        <v>44524</v>
      </c>
      <c r="E576" s="166" t="s">
        <v>239</v>
      </c>
      <c r="F576" s="166" t="s">
        <v>911</v>
      </c>
      <c r="G576" s="168" t="s">
        <v>997</v>
      </c>
    </row>
    <row r="577" spans="1:7" s="161" customFormat="1">
      <c r="A577" s="166" t="s">
        <v>238</v>
      </c>
      <c r="B577" s="161">
        <v>21000573</v>
      </c>
      <c r="C577" s="215">
        <v>20000</v>
      </c>
      <c r="D577" s="167">
        <v>44524</v>
      </c>
      <c r="E577" s="166" t="s">
        <v>239</v>
      </c>
      <c r="F577" s="166" t="s">
        <v>911</v>
      </c>
      <c r="G577" s="168" t="s">
        <v>997</v>
      </c>
    </row>
    <row r="578" spans="1:7" s="161" customFormat="1">
      <c r="A578" s="166" t="s">
        <v>238</v>
      </c>
      <c r="B578" s="161">
        <v>21000574</v>
      </c>
      <c r="C578" s="215">
        <v>30000</v>
      </c>
      <c r="D578" s="167">
        <v>44524</v>
      </c>
      <c r="E578" s="166" t="s">
        <v>239</v>
      </c>
      <c r="F578" s="166" t="s">
        <v>911</v>
      </c>
      <c r="G578" s="168" t="s">
        <v>997</v>
      </c>
    </row>
    <row r="579" spans="1:7" s="161" customFormat="1">
      <c r="A579" s="166" t="s">
        <v>238</v>
      </c>
      <c r="B579" s="161">
        <v>21000575</v>
      </c>
      <c r="C579" s="215">
        <v>20000</v>
      </c>
      <c r="D579" s="167">
        <v>44524</v>
      </c>
      <c r="E579" s="166" t="s">
        <v>239</v>
      </c>
      <c r="F579" s="166" t="s">
        <v>911</v>
      </c>
      <c r="G579" s="168" t="s">
        <v>997</v>
      </c>
    </row>
    <row r="580" spans="1:7" s="161" customFormat="1">
      <c r="A580" s="166" t="s">
        <v>238</v>
      </c>
      <c r="B580" s="161">
        <v>21000576</v>
      </c>
      <c r="C580" s="215">
        <v>20000</v>
      </c>
      <c r="D580" s="167">
        <v>44524</v>
      </c>
      <c r="E580" s="166" t="s">
        <v>239</v>
      </c>
      <c r="F580" s="166" t="s">
        <v>911</v>
      </c>
      <c r="G580" s="168" t="s">
        <v>997</v>
      </c>
    </row>
    <row r="581" spans="1:7" s="161" customFormat="1">
      <c r="A581" s="166" t="s">
        <v>238</v>
      </c>
      <c r="B581" s="161">
        <v>21000577</v>
      </c>
      <c r="C581" s="215">
        <v>20000</v>
      </c>
      <c r="D581" s="167">
        <v>44524</v>
      </c>
      <c r="E581" s="166" t="s">
        <v>239</v>
      </c>
      <c r="F581" s="166" t="s">
        <v>911</v>
      </c>
      <c r="G581" s="168" t="s">
        <v>997</v>
      </c>
    </row>
    <row r="582" spans="1:7" s="161" customFormat="1">
      <c r="A582" s="166" t="s">
        <v>238</v>
      </c>
      <c r="B582" s="161">
        <v>21000578</v>
      </c>
      <c r="C582" s="215">
        <v>20000</v>
      </c>
      <c r="D582" s="167">
        <v>44524</v>
      </c>
      <c r="E582" s="166" t="s">
        <v>239</v>
      </c>
      <c r="F582" s="166" t="s">
        <v>911</v>
      </c>
      <c r="G582" s="168" t="s">
        <v>997</v>
      </c>
    </row>
    <row r="583" spans="1:7" s="161" customFormat="1">
      <c r="A583" s="166" t="s">
        <v>238</v>
      </c>
      <c r="B583" s="161">
        <v>21000579</v>
      </c>
      <c r="C583" s="215">
        <v>20000</v>
      </c>
      <c r="D583" s="167">
        <v>44524</v>
      </c>
      <c r="E583" s="166" t="s">
        <v>239</v>
      </c>
      <c r="F583" s="166" t="s">
        <v>911</v>
      </c>
      <c r="G583" s="168" t="s">
        <v>997</v>
      </c>
    </row>
    <row r="584" spans="1:7" s="161" customFormat="1">
      <c r="A584" s="166" t="s">
        <v>238</v>
      </c>
      <c r="B584" s="161">
        <v>21000580</v>
      </c>
      <c r="C584" s="215">
        <v>20000</v>
      </c>
      <c r="D584" s="167">
        <v>44524</v>
      </c>
      <c r="E584" s="166" t="s">
        <v>239</v>
      </c>
      <c r="F584" s="166" t="s">
        <v>911</v>
      </c>
      <c r="G584" s="168" t="s">
        <v>997</v>
      </c>
    </row>
    <row r="585" spans="1:7" s="161" customFormat="1">
      <c r="A585" s="166" t="s">
        <v>238</v>
      </c>
      <c r="B585" s="161">
        <v>21000581</v>
      </c>
      <c r="C585" s="215">
        <v>20000</v>
      </c>
      <c r="D585" s="167">
        <v>44524</v>
      </c>
      <c r="E585" s="166" t="s">
        <v>239</v>
      </c>
      <c r="F585" s="166" t="s">
        <v>911</v>
      </c>
      <c r="G585" s="168" t="s">
        <v>997</v>
      </c>
    </row>
    <row r="586" spans="1:7" s="161" customFormat="1">
      <c r="A586" s="166" t="s">
        <v>238</v>
      </c>
      <c r="B586" s="161">
        <v>21000582</v>
      </c>
      <c r="C586" s="215">
        <v>30000</v>
      </c>
      <c r="D586" s="167">
        <v>44524</v>
      </c>
      <c r="E586" s="166" t="s">
        <v>239</v>
      </c>
      <c r="F586" s="166" t="s">
        <v>911</v>
      </c>
      <c r="G586" s="168" t="s">
        <v>997</v>
      </c>
    </row>
    <row r="587" spans="1:7" s="161" customFormat="1">
      <c r="A587" s="166" t="s">
        <v>238</v>
      </c>
      <c r="B587" s="161">
        <v>21000583</v>
      </c>
      <c r="C587" s="215">
        <v>40000</v>
      </c>
      <c r="D587" s="167">
        <v>44524</v>
      </c>
      <c r="E587" s="166" t="s">
        <v>239</v>
      </c>
      <c r="F587" s="166" t="s">
        <v>911</v>
      </c>
      <c r="G587" s="168" t="s">
        <v>997</v>
      </c>
    </row>
    <row r="588" spans="1:7" s="161" customFormat="1">
      <c r="A588" s="166" t="s">
        <v>238</v>
      </c>
      <c r="B588" s="161">
        <v>21000584</v>
      </c>
      <c r="C588" s="215">
        <v>20000</v>
      </c>
      <c r="D588" s="167">
        <v>44524</v>
      </c>
      <c r="E588" s="166" t="s">
        <v>239</v>
      </c>
      <c r="F588" s="166" t="s">
        <v>911</v>
      </c>
      <c r="G588" s="168" t="s">
        <v>997</v>
      </c>
    </row>
    <row r="589" spans="1:7" s="161" customFormat="1">
      <c r="A589" s="166" t="s">
        <v>238</v>
      </c>
      <c r="B589" s="161">
        <v>21000585</v>
      </c>
      <c r="C589" s="215">
        <v>30000</v>
      </c>
      <c r="D589" s="167">
        <v>44524</v>
      </c>
      <c r="E589" s="166" t="s">
        <v>239</v>
      </c>
      <c r="F589" s="166" t="s">
        <v>911</v>
      </c>
      <c r="G589" s="168" t="s">
        <v>997</v>
      </c>
    </row>
    <row r="590" spans="1:7" s="161" customFormat="1">
      <c r="A590" s="166" t="s">
        <v>238</v>
      </c>
      <c r="B590" s="161">
        <v>21000586</v>
      </c>
      <c r="C590" s="215">
        <v>30000</v>
      </c>
      <c r="D590" s="167">
        <v>44524</v>
      </c>
      <c r="E590" s="166" t="s">
        <v>239</v>
      </c>
      <c r="F590" s="166" t="s">
        <v>911</v>
      </c>
      <c r="G590" s="168" t="s">
        <v>997</v>
      </c>
    </row>
    <row r="591" spans="1:7" s="161" customFormat="1">
      <c r="A591" s="166" t="s">
        <v>238</v>
      </c>
      <c r="B591" s="161">
        <v>21000587</v>
      </c>
      <c r="C591" s="215">
        <v>40000</v>
      </c>
      <c r="D591" s="167">
        <v>44524</v>
      </c>
      <c r="E591" s="166" t="s">
        <v>239</v>
      </c>
      <c r="F591" s="166" t="s">
        <v>911</v>
      </c>
      <c r="G591" s="168" t="s">
        <v>997</v>
      </c>
    </row>
    <row r="592" spans="1:7" s="161" customFormat="1">
      <c r="A592" s="166" t="s">
        <v>238</v>
      </c>
      <c r="B592" s="161">
        <v>21000588</v>
      </c>
      <c r="C592" s="215">
        <v>20000</v>
      </c>
      <c r="D592" s="167">
        <v>44524</v>
      </c>
      <c r="E592" s="166" t="s">
        <v>239</v>
      </c>
      <c r="F592" s="166" t="s">
        <v>911</v>
      </c>
      <c r="G592" s="168" t="s">
        <v>997</v>
      </c>
    </row>
    <row r="593" spans="1:7" s="161" customFormat="1">
      <c r="A593" s="166" t="s">
        <v>238</v>
      </c>
      <c r="B593" s="161">
        <v>21000589</v>
      </c>
      <c r="C593" s="215">
        <v>20000</v>
      </c>
      <c r="D593" s="167">
        <v>44524</v>
      </c>
      <c r="E593" s="166" t="s">
        <v>239</v>
      </c>
      <c r="F593" s="166" t="s">
        <v>911</v>
      </c>
      <c r="G593" s="168" t="s">
        <v>997</v>
      </c>
    </row>
    <row r="594" spans="1:7" s="161" customFormat="1">
      <c r="A594" s="166" t="s">
        <v>238</v>
      </c>
      <c r="B594" s="161">
        <v>21000590</v>
      </c>
      <c r="C594" s="215">
        <v>40000</v>
      </c>
      <c r="D594" s="167">
        <v>44524</v>
      </c>
      <c r="E594" s="166" t="s">
        <v>239</v>
      </c>
      <c r="F594" s="166" t="s">
        <v>911</v>
      </c>
      <c r="G594" s="168" t="s">
        <v>997</v>
      </c>
    </row>
    <row r="595" spans="1:7" s="161" customFormat="1">
      <c r="A595" s="166" t="s">
        <v>238</v>
      </c>
      <c r="B595" s="161">
        <v>21000591</v>
      </c>
      <c r="C595" s="215">
        <v>20000</v>
      </c>
      <c r="D595" s="167">
        <v>44524</v>
      </c>
      <c r="E595" s="166" t="s">
        <v>239</v>
      </c>
      <c r="F595" s="166" t="s">
        <v>911</v>
      </c>
      <c r="G595" s="168" t="s">
        <v>997</v>
      </c>
    </row>
    <row r="596" spans="1:7" s="161" customFormat="1">
      <c r="A596" s="166" t="s">
        <v>238</v>
      </c>
      <c r="B596" s="161">
        <v>21000592</v>
      </c>
      <c r="C596" s="215">
        <v>20000</v>
      </c>
      <c r="D596" s="167">
        <v>44524</v>
      </c>
      <c r="E596" s="166" t="s">
        <v>239</v>
      </c>
      <c r="F596" s="166" t="s">
        <v>911</v>
      </c>
      <c r="G596" s="168" t="s">
        <v>997</v>
      </c>
    </row>
    <row r="597" spans="1:7" s="161" customFormat="1">
      <c r="A597" s="166" t="s">
        <v>238</v>
      </c>
      <c r="B597" s="161">
        <v>21000593</v>
      </c>
      <c r="C597" s="215">
        <v>20000</v>
      </c>
      <c r="D597" s="167">
        <v>44524</v>
      </c>
      <c r="E597" s="166" t="s">
        <v>239</v>
      </c>
      <c r="F597" s="166" t="s">
        <v>911</v>
      </c>
      <c r="G597" s="168" t="s">
        <v>997</v>
      </c>
    </row>
    <row r="598" spans="1:7" s="161" customFormat="1">
      <c r="A598" s="166" t="s">
        <v>238</v>
      </c>
      <c r="B598" s="161">
        <v>21000594</v>
      </c>
      <c r="C598" s="215">
        <v>54500</v>
      </c>
      <c r="D598" s="167">
        <v>44524</v>
      </c>
      <c r="E598" s="166" t="s">
        <v>239</v>
      </c>
      <c r="F598" s="166" t="s">
        <v>911</v>
      </c>
      <c r="G598" s="168" t="s">
        <v>997</v>
      </c>
    </row>
    <row r="599" spans="1:7" s="161" customFormat="1">
      <c r="A599" s="166" t="s">
        <v>238</v>
      </c>
      <c r="B599" s="161">
        <v>21000595</v>
      </c>
      <c r="C599" s="215">
        <v>30000</v>
      </c>
      <c r="D599" s="167">
        <v>44524</v>
      </c>
      <c r="E599" s="166" t="s">
        <v>239</v>
      </c>
      <c r="F599" s="166" t="s">
        <v>911</v>
      </c>
      <c r="G599" s="168" t="s">
        <v>997</v>
      </c>
    </row>
    <row r="600" spans="1:7" s="161" customFormat="1">
      <c r="A600" s="166" t="s">
        <v>238</v>
      </c>
      <c r="B600" s="161">
        <v>21000596</v>
      </c>
      <c r="C600" s="215">
        <v>30000</v>
      </c>
      <c r="D600" s="167">
        <v>44524</v>
      </c>
      <c r="E600" s="166" t="s">
        <v>239</v>
      </c>
      <c r="F600" s="166" t="s">
        <v>911</v>
      </c>
      <c r="G600" s="168" t="s">
        <v>997</v>
      </c>
    </row>
    <row r="601" spans="1:7" s="161" customFormat="1">
      <c r="A601" s="166" t="s">
        <v>238</v>
      </c>
      <c r="B601" s="161">
        <v>21000597</v>
      </c>
      <c r="C601" s="215">
        <v>30000</v>
      </c>
      <c r="D601" s="167">
        <v>44524</v>
      </c>
      <c r="E601" s="166" t="s">
        <v>239</v>
      </c>
      <c r="F601" s="166" t="s">
        <v>911</v>
      </c>
      <c r="G601" s="168" t="s">
        <v>997</v>
      </c>
    </row>
    <row r="602" spans="1:7" s="161" customFormat="1">
      <c r="A602" s="166" t="s">
        <v>238</v>
      </c>
      <c r="B602" s="161">
        <v>21000598</v>
      </c>
      <c r="C602" s="215">
        <v>20000</v>
      </c>
      <c r="D602" s="167">
        <v>44524</v>
      </c>
      <c r="E602" s="166" t="s">
        <v>239</v>
      </c>
      <c r="F602" s="166" t="s">
        <v>911</v>
      </c>
      <c r="G602" s="168" t="s">
        <v>997</v>
      </c>
    </row>
    <row r="603" spans="1:7" s="161" customFormat="1">
      <c r="A603" s="166" t="s">
        <v>238</v>
      </c>
      <c r="B603" s="161">
        <v>21000599</v>
      </c>
      <c r="C603" s="215">
        <v>30000</v>
      </c>
      <c r="D603" s="167">
        <v>44524</v>
      </c>
      <c r="E603" s="166" t="s">
        <v>239</v>
      </c>
      <c r="F603" s="166" t="s">
        <v>911</v>
      </c>
      <c r="G603" s="168" t="s">
        <v>997</v>
      </c>
    </row>
    <row r="604" spans="1:7" s="161" customFormat="1">
      <c r="A604" s="166" t="s">
        <v>238</v>
      </c>
      <c r="B604" s="161">
        <v>21000600</v>
      </c>
      <c r="C604" s="215">
        <v>20000</v>
      </c>
      <c r="D604" s="167">
        <v>44524</v>
      </c>
      <c r="E604" s="166" t="s">
        <v>239</v>
      </c>
      <c r="F604" s="166" t="s">
        <v>911</v>
      </c>
      <c r="G604" s="168" t="s">
        <v>997</v>
      </c>
    </row>
    <row r="605" spans="1:7" s="161" customFormat="1">
      <c r="A605" s="166" t="s">
        <v>238</v>
      </c>
      <c r="B605" s="161">
        <v>21000601</v>
      </c>
      <c r="C605" s="215">
        <v>20000</v>
      </c>
      <c r="D605" s="167">
        <v>44524</v>
      </c>
      <c r="E605" s="166" t="s">
        <v>239</v>
      </c>
      <c r="F605" s="166" t="s">
        <v>911</v>
      </c>
      <c r="G605" s="168" t="s">
        <v>997</v>
      </c>
    </row>
    <row r="606" spans="1:7" s="161" customFormat="1">
      <c r="A606" s="166" t="s">
        <v>238</v>
      </c>
      <c r="B606" s="161">
        <v>21000602</v>
      </c>
      <c r="C606" s="215">
        <v>20000</v>
      </c>
      <c r="D606" s="167">
        <v>44524</v>
      </c>
      <c r="E606" s="166" t="s">
        <v>239</v>
      </c>
      <c r="F606" s="166" t="s">
        <v>911</v>
      </c>
      <c r="G606" s="168" t="s">
        <v>997</v>
      </c>
    </row>
    <row r="607" spans="1:7" s="161" customFormat="1">
      <c r="A607" s="166" t="s">
        <v>238</v>
      </c>
      <c r="B607" s="161">
        <v>21000603</v>
      </c>
      <c r="C607" s="215">
        <v>20000</v>
      </c>
      <c r="D607" s="167">
        <v>44524</v>
      </c>
      <c r="E607" s="166" t="s">
        <v>239</v>
      </c>
      <c r="F607" s="166" t="s">
        <v>911</v>
      </c>
      <c r="G607" s="168" t="s">
        <v>997</v>
      </c>
    </row>
    <row r="608" spans="1:7" s="161" customFormat="1">
      <c r="A608" s="166" t="s">
        <v>238</v>
      </c>
      <c r="B608" s="161">
        <v>21000604</v>
      </c>
      <c r="C608" s="215">
        <v>20000</v>
      </c>
      <c r="D608" s="167">
        <v>44524</v>
      </c>
      <c r="E608" s="166" t="s">
        <v>239</v>
      </c>
      <c r="F608" s="166" t="s">
        <v>911</v>
      </c>
      <c r="G608" s="168" t="s">
        <v>997</v>
      </c>
    </row>
    <row r="609" spans="1:7" s="161" customFormat="1">
      <c r="A609" s="166" t="s">
        <v>238</v>
      </c>
      <c r="B609" s="161">
        <v>21000605</v>
      </c>
      <c r="C609" s="215">
        <v>20000</v>
      </c>
      <c r="D609" s="167">
        <v>44524</v>
      </c>
      <c r="E609" s="166" t="s">
        <v>239</v>
      </c>
      <c r="F609" s="166" t="s">
        <v>911</v>
      </c>
      <c r="G609" s="168" t="s">
        <v>997</v>
      </c>
    </row>
    <row r="610" spans="1:7" s="161" customFormat="1">
      <c r="A610" s="166" t="s">
        <v>238</v>
      </c>
      <c r="B610" s="161">
        <v>21000606</v>
      </c>
      <c r="C610" s="215">
        <v>40000</v>
      </c>
      <c r="D610" s="167">
        <v>44524</v>
      </c>
      <c r="E610" s="166" t="s">
        <v>239</v>
      </c>
      <c r="F610" s="166" t="s">
        <v>911</v>
      </c>
      <c r="G610" s="168" t="s">
        <v>997</v>
      </c>
    </row>
    <row r="611" spans="1:7" s="161" customFormat="1">
      <c r="A611" s="166" t="s">
        <v>238</v>
      </c>
      <c r="B611" s="161">
        <v>21000607</v>
      </c>
      <c r="C611" s="215">
        <v>20000</v>
      </c>
      <c r="D611" s="167">
        <v>44524</v>
      </c>
      <c r="E611" s="166" t="s">
        <v>239</v>
      </c>
      <c r="F611" s="166" t="s">
        <v>911</v>
      </c>
      <c r="G611" s="168" t="s">
        <v>998</v>
      </c>
    </row>
    <row r="612" spans="1:7" s="161" customFormat="1">
      <c r="A612" s="166" t="s">
        <v>238</v>
      </c>
      <c r="B612" s="161">
        <v>21000608</v>
      </c>
      <c r="C612" s="215">
        <v>20000</v>
      </c>
      <c r="D612" s="167">
        <v>44524</v>
      </c>
      <c r="E612" s="166" t="s">
        <v>239</v>
      </c>
      <c r="F612" s="166" t="s">
        <v>911</v>
      </c>
      <c r="G612" s="168" t="s">
        <v>997</v>
      </c>
    </row>
    <row r="613" spans="1:7" s="161" customFormat="1">
      <c r="A613" s="166" t="s">
        <v>238</v>
      </c>
      <c r="B613" s="161">
        <v>21000609</v>
      </c>
      <c r="C613" s="215">
        <v>54500</v>
      </c>
      <c r="D613" s="167">
        <v>44524</v>
      </c>
      <c r="E613" s="166" t="s">
        <v>239</v>
      </c>
      <c r="F613" s="166" t="s">
        <v>911</v>
      </c>
      <c r="G613" s="168" t="s">
        <v>997</v>
      </c>
    </row>
    <row r="614" spans="1:7" s="161" customFormat="1">
      <c r="A614" s="166" t="s">
        <v>238</v>
      </c>
      <c r="B614" s="161">
        <v>21000610</v>
      </c>
      <c r="C614" s="215">
        <v>40000</v>
      </c>
      <c r="D614" s="167">
        <v>44524</v>
      </c>
      <c r="E614" s="166" t="s">
        <v>239</v>
      </c>
      <c r="F614" s="166" t="s">
        <v>911</v>
      </c>
      <c r="G614" s="168" t="s">
        <v>997</v>
      </c>
    </row>
    <row r="615" spans="1:7" s="161" customFormat="1">
      <c r="A615" s="166" t="s">
        <v>238</v>
      </c>
      <c r="B615" s="161">
        <v>21000611</v>
      </c>
      <c r="C615" s="215">
        <v>20000</v>
      </c>
      <c r="D615" s="167">
        <v>44524</v>
      </c>
      <c r="E615" s="166" t="s">
        <v>239</v>
      </c>
      <c r="F615" s="166" t="s">
        <v>911</v>
      </c>
      <c r="G615" s="168" t="s">
        <v>997</v>
      </c>
    </row>
    <row r="616" spans="1:7" s="161" customFormat="1">
      <c r="A616" s="166" t="s">
        <v>238</v>
      </c>
      <c r="B616" s="161">
        <v>21000612</v>
      </c>
      <c r="C616" s="215">
        <v>30000</v>
      </c>
      <c r="D616" s="167">
        <v>44524</v>
      </c>
      <c r="E616" s="166" t="s">
        <v>239</v>
      </c>
      <c r="F616" s="166" t="s">
        <v>911</v>
      </c>
      <c r="G616" s="168" t="s">
        <v>999</v>
      </c>
    </row>
    <row r="617" spans="1:7" s="161" customFormat="1">
      <c r="A617" s="166" t="s">
        <v>238</v>
      </c>
      <c r="B617" s="161">
        <v>21000613</v>
      </c>
      <c r="C617" s="215">
        <v>20000</v>
      </c>
      <c r="D617" s="167">
        <v>44524</v>
      </c>
      <c r="E617" s="166" t="s">
        <v>239</v>
      </c>
      <c r="F617" s="166" t="s">
        <v>911</v>
      </c>
      <c r="G617" s="168" t="s">
        <v>997</v>
      </c>
    </row>
    <row r="618" spans="1:7" s="161" customFormat="1">
      <c r="A618" s="166" t="s">
        <v>238</v>
      </c>
      <c r="B618" s="161">
        <v>21000614</v>
      </c>
      <c r="C618" s="215">
        <v>20000</v>
      </c>
      <c r="D618" s="167">
        <v>44524</v>
      </c>
      <c r="E618" s="166" t="s">
        <v>239</v>
      </c>
      <c r="F618" s="166" t="s">
        <v>911</v>
      </c>
      <c r="G618" s="168" t="s">
        <v>997</v>
      </c>
    </row>
    <row r="619" spans="1:7" s="161" customFormat="1">
      <c r="A619" s="166" t="s">
        <v>238</v>
      </c>
      <c r="B619" s="161">
        <v>21000615</v>
      </c>
      <c r="C619" s="215">
        <v>54500</v>
      </c>
      <c r="D619" s="167">
        <v>44524</v>
      </c>
      <c r="E619" s="166" t="s">
        <v>239</v>
      </c>
      <c r="F619" s="166" t="s">
        <v>911</v>
      </c>
      <c r="G619" s="168" t="s">
        <v>997</v>
      </c>
    </row>
    <row r="620" spans="1:7" s="161" customFormat="1">
      <c r="A620" s="166" t="s">
        <v>238</v>
      </c>
      <c r="B620" s="161">
        <v>21000616</v>
      </c>
      <c r="C620" s="215">
        <v>30000</v>
      </c>
      <c r="D620" s="167">
        <v>44524</v>
      </c>
      <c r="E620" s="166" t="s">
        <v>239</v>
      </c>
      <c r="F620" s="166" t="s">
        <v>911</v>
      </c>
      <c r="G620" s="168" t="s">
        <v>997</v>
      </c>
    </row>
    <row r="621" spans="1:7" s="161" customFormat="1">
      <c r="A621" s="166" t="s">
        <v>238</v>
      </c>
      <c r="B621" s="161">
        <v>21000617</v>
      </c>
      <c r="C621" s="215">
        <v>20000</v>
      </c>
      <c r="D621" s="167">
        <v>44524</v>
      </c>
      <c r="E621" s="166" t="s">
        <v>239</v>
      </c>
      <c r="F621" s="166" t="s">
        <v>911</v>
      </c>
      <c r="G621" s="168" t="s">
        <v>997</v>
      </c>
    </row>
    <row r="622" spans="1:7" s="161" customFormat="1">
      <c r="A622" s="166" t="s">
        <v>238</v>
      </c>
      <c r="B622" s="161">
        <v>21000618</v>
      </c>
      <c r="C622" s="215">
        <v>20000</v>
      </c>
      <c r="D622" s="167">
        <v>44524</v>
      </c>
      <c r="E622" s="166" t="s">
        <v>239</v>
      </c>
      <c r="F622" s="166" t="s">
        <v>911</v>
      </c>
      <c r="G622" s="168" t="s">
        <v>997</v>
      </c>
    </row>
    <row r="623" spans="1:7" s="161" customFormat="1">
      <c r="A623" s="166" t="s">
        <v>238</v>
      </c>
      <c r="B623" s="161">
        <v>21000619</v>
      </c>
      <c r="C623" s="215">
        <v>20000</v>
      </c>
      <c r="D623" s="167">
        <v>44524</v>
      </c>
      <c r="E623" s="166" t="s">
        <v>239</v>
      </c>
      <c r="F623" s="166" t="s">
        <v>911</v>
      </c>
      <c r="G623" s="168" t="s">
        <v>997</v>
      </c>
    </row>
    <row r="624" spans="1:7" s="161" customFormat="1">
      <c r="A624" s="166" t="s">
        <v>238</v>
      </c>
      <c r="B624" s="161">
        <v>21000620</v>
      </c>
      <c r="C624" s="215">
        <v>30000</v>
      </c>
      <c r="D624" s="167">
        <v>44524</v>
      </c>
      <c r="E624" s="166" t="s">
        <v>239</v>
      </c>
      <c r="F624" s="166" t="s">
        <v>911</v>
      </c>
      <c r="G624" s="168" t="s">
        <v>997</v>
      </c>
    </row>
    <row r="625" spans="1:7" s="161" customFormat="1">
      <c r="A625" s="166" t="s">
        <v>238</v>
      </c>
      <c r="B625" s="161">
        <v>21000621</v>
      </c>
      <c r="C625" s="215">
        <v>20000</v>
      </c>
      <c r="D625" s="167">
        <v>44524</v>
      </c>
      <c r="E625" s="166" t="s">
        <v>239</v>
      </c>
      <c r="F625" s="166" t="s">
        <v>911</v>
      </c>
      <c r="G625" s="168" t="s">
        <v>997</v>
      </c>
    </row>
    <row r="626" spans="1:7" s="161" customFormat="1">
      <c r="A626" s="166" t="s">
        <v>238</v>
      </c>
      <c r="B626" s="161">
        <v>21000622</v>
      </c>
      <c r="C626" s="215">
        <v>20000</v>
      </c>
      <c r="D626" s="167">
        <v>44524</v>
      </c>
      <c r="E626" s="166" t="s">
        <v>239</v>
      </c>
      <c r="F626" s="166" t="s">
        <v>911</v>
      </c>
      <c r="G626" s="168" t="s">
        <v>997</v>
      </c>
    </row>
    <row r="627" spans="1:7" s="161" customFormat="1">
      <c r="A627" s="166" t="s">
        <v>238</v>
      </c>
      <c r="B627" s="161">
        <v>21000623</v>
      </c>
      <c r="C627" s="215">
        <v>30000</v>
      </c>
      <c r="D627" s="167">
        <v>44524</v>
      </c>
      <c r="E627" s="166" t="s">
        <v>239</v>
      </c>
      <c r="F627" s="166" t="s">
        <v>911</v>
      </c>
      <c r="G627" s="168" t="s">
        <v>997</v>
      </c>
    </row>
    <row r="628" spans="1:7" s="161" customFormat="1">
      <c r="A628" s="166" t="s">
        <v>238</v>
      </c>
      <c r="B628" s="161">
        <v>21000624</v>
      </c>
      <c r="C628" s="215">
        <v>20000</v>
      </c>
      <c r="D628" s="167">
        <v>44524</v>
      </c>
      <c r="E628" s="166" t="s">
        <v>239</v>
      </c>
      <c r="F628" s="166" t="s">
        <v>911</v>
      </c>
      <c r="G628" s="168" t="s">
        <v>997</v>
      </c>
    </row>
    <row r="629" spans="1:7" s="161" customFormat="1">
      <c r="A629" s="166" t="s">
        <v>238</v>
      </c>
      <c r="B629" s="161">
        <v>21000625</v>
      </c>
      <c r="C629" s="215">
        <v>20000</v>
      </c>
      <c r="D629" s="167">
        <v>44524</v>
      </c>
      <c r="E629" s="166" t="s">
        <v>239</v>
      </c>
      <c r="F629" s="166" t="s">
        <v>911</v>
      </c>
      <c r="G629" s="168" t="s">
        <v>997</v>
      </c>
    </row>
    <row r="630" spans="1:7" s="161" customFormat="1">
      <c r="A630" s="166" t="s">
        <v>238</v>
      </c>
      <c r="B630" s="161">
        <v>21000626</v>
      </c>
      <c r="C630" s="215">
        <v>20000</v>
      </c>
      <c r="D630" s="167">
        <v>44524</v>
      </c>
      <c r="E630" s="166" t="s">
        <v>239</v>
      </c>
      <c r="F630" s="166" t="s">
        <v>911</v>
      </c>
      <c r="G630" s="168" t="s">
        <v>997</v>
      </c>
    </row>
    <row r="631" spans="1:7" s="161" customFormat="1">
      <c r="A631" s="166" t="s">
        <v>238</v>
      </c>
      <c r="B631" s="161">
        <v>21000627</v>
      </c>
      <c r="C631" s="215">
        <v>20000</v>
      </c>
      <c r="D631" s="167">
        <v>44524</v>
      </c>
      <c r="E631" s="166" t="s">
        <v>239</v>
      </c>
      <c r="F631" s="166" t="s">
        <v>911</v>
      </c>
      <c r="G631" s="168" t="s">
        <v>997</v>
      </c>
    </row>
    <row r="632" spans="1:7" s="161" customFormat="1">
      <c r="A632" s="166" t="s">
        <v>238</v>
      </c>
      <c r="B632" s="161">
        <v>21000628</v>
      </c>
      <c r="C632" s="215">
        <v>20000</v>
      </c>
      <c r="D632" s="167">
        <v>44524</v>
      </c>
      <c r="E632" s="166" t="s">
        <v>239</v>
      </c>
      <c r="F632" s="166" t="s">
        <v>911</v>
      </c>
      <c r="G632" s="168" t="s">
        <v>997</v>
      </c>
    </row>
    <row r="633" spans="1:7" s="161" customFormat="1">
      <c r="A633" s="166" t="s">
        <v>238</v>
      </c>
      <c r="B633" s="161">
        <v>21000629</v>
      </c>
      <c r="C633" s="215">
        <v>20000</v>
      </c>
      <c r="D633" s="167">
        <v>44524</v>
      </c>
      <c r="E633" s="166" t="s">
        <v>239</v>
      </c>
      <c r="F633" s="166" t="s">
        <v>911</v>
      </c>
      <c r="G633" s="168" t="s">
        <v>997</v>
      </c>
    </row>
    <row r="634" spans="1:7" s="161" customFormat="1">
      <c r="A634" s="166" t="s">
        <v>238</v>
      </c>
      <c r="B634" s="161">
        <v>21000630</v>
      </c>
      <c r="C634" s="215">
        <v>30000</v>
      </c>
      <c r="D634" s="167">
        <v>44524</v>
      </c>
      <c r="E634" s="166" t="s">
        <v>239</v>
      </c>
      <c r="F634" s="166" t="s">
        <v>911</v>
      </c>
      <c r="G634" s="168" t="s">
        <v>997</v>
      </c>
    </row>
    <row r="635" spans="1:7" s="161" customFormat="1">
      <c r="A635" s="166" t="s">
        <v>238</v>
      </c>
      <c r="B635" s="161">
        <v>21000631</v>
      </c>
      <c r="C635" s="215">
        <v>20000</v>
      </c>
      <c r="D635" s="167">
        <v>44524</v>
      </c>
      <c r="E635" s="166" t="s">
        <v>239</v>
      </c>
      <c r="F635" s="166" t="s">
        <v>911</v>
      </c>
      <c r="G635" s="168" t="s">
        <v>997</v>
      </c>
    </row>
    <row r="636" spans="1:7" s="161" customFormat="1">
      <c r="A636" s="166" t="s">
        <v>238</v>
      </c>
      <c r="B636" s="161">
        <v>21000632</v>
      </c>
      <c r="C636" s="215">
        <v>20000</v>
      </c>
      <c r="D636" s="167">
        <v>44524</v>
      </c>
      <c r="E636" s="166" t="s">
        <v>239</v>
      </c>
      <c r="F636" s="166" t="s">
        <v>911</v>
      </c>
      <c r="G636" s="168" t="s">
        <v>997</v>
      </c>
    </row>
    <row r="637" spans="1:7" s="161" customFormat="1">
      <c r="A637" s="166" t="s">
        <v>238</v>
      </c>
      <c r="B637" s="161">
        <v>21000633</v>
      </c>
      <c r="C637" s="215">
        <v>20000</v>
      </c>
      <c r="D637" s="167">
        <v>44524</v>
      </c>
      <c r="E637" s="166" t="s">
        <v>239</v>
      </c>
      <c r="F637" s="166" t="s">
        <v>911</v>
      </c>
      <c r="G637" s="168" t="s">
        <v>997</v>
      </c>
    </row>
    <row r="638" spans="1:7" s="161" customFormat="1">
      <c r="A638" s="166" t="s">
        <v>238</v>
      </c>
      <c r="B638" s="161">
        <v>21000634</v>
      </c>
      <c r="C638" s="215">
        <v>30000</v>
      </c>
      <c r="D638" s="167">
        <v>44524</v>
      </c>
      <c r="E638" s="166" t="s">
        <v>239</v>
      </c>
      <c r="F638" s="166" t="s">
        <v>911</v>
      </c>
      <c r="G638" s="168" t="s">
        <v>997</v>
      </c>
    </row>
    <row r="639" spans="1:7" s="161" customFormat="1">
      <c r="A639" s="166" t="s">
        <v>238</v>
      </c>
      <c r="B639" s="161">
        <v>21000635</v>
      </c>
      <c r="C639" s="215">
        <v>30000</v>
      </c>
      <c r="D639" s="167">
        <v>44524</v>
      </c>
      <c r="E639" s="166" t="s">
        <v>239</v>
      </c>
      <c r="F639" s="166" t="s">
        <v>911</v>
      </c>
      <c r="G639" s="168" t="s">
        <v>997</v>
      </c>
    </row>
    <row r="640" spans="1:7" s="161" customFormat="1">
      <c r="A640" s="166" t="s">
        <v>238</v>
      </c>
      <c r="B640" s="161">
        <v>21000636</v>
      </c>
      <c r="C640" s="215">
        <v>20000</v>
      </c>
      <c r="D640" s="167">
        <v>44524</v>
      </c>
      <c r="E640" s="166" t="s">
        <v>239</v>
      </c>
      <c r="F640" s="166" t="s">
        <v>911</v>
      </c>
      <c r="G640" s="168" t="s">
        <v>997</v>
      </c>
    </row>
    <row r="641" spans="1:7" s="161" customFormat="1">
      <c r="A641" s="166" t="s">
        <v>238</v>
      </c>
      <c r="B641" s="161">
        <v>21000637</v>
      </c>
      <c r="C641" s="215">
        <v>30000</v>
      </c>
      <c r="D641" s="167">
        <v>44524</v>
      </c>
      <c r="E641" s="166" t="s">
        <v>239</v>
      </c>
      <c r="F641" s="166" t="s">
        <v>911</v>
      </c>
      <c r="G641" s="168" t="s">
        <v>997</v>
      </c>
    </row>
    <row r="642" spans="1:7" s="161" customFormat="1">
      <c r="A642" s="166" t="s">
        <v>238</v>
      </c>
      <c r="B642" s="161">
        <v>21000638</v>
      </c>
      <c r="C642" s="215">
        <v>20000</v>
      </c>
      <c r="D642" s="167">
        <v>44524</v>
      </c>
      <c r="E642" s="166" t="s">
        <v>239</v>
      </c>
      <c r="F642" s="166" t="s">
        <v>911</v>
      </c>
      <c r="G642" s="168" t="s">
        <v>997</v>
      </c>
    </row>
    <row r="643" spans="1:7" s="161" customFormat="1">
      <c r="A643" s="166" t="s">
        <v>238</v>
      </c>
      <c r="B643" s="161">
        <v>21000639</v>
      </c>
      <c r="C643" s="215">
        <v>20000</v>
      </c>
      <c r="D643" s="167">
        <v>44524</v>
      </c>
      <c r="E643" s="166" t="s">
        <v>239</v>
      </c>
      <c r="F643" s="166" t="s">
        <v>911</v>
      </c>
      <c r="G643" s="168" t="s">
        <v>997</v>
      </c>
    </row>
    <row r="644" spans="1:7" s="161" customFormat="1">
      <c r="A644" s="166" t="s">
        <v>238</v>
      </c>
      <c r="B644" s="161">
        <v>21000640</v>
      </c>
      <c r="C644" s="215">
        <v>20000</v>
      </c>
      <c r="D644" s="167">
        <v>44524</v>
      </c>
      <c r="E644" s="166" t="s">
        <v>239</v>
      </c>
      <c r="F644" s="166" t="s">
        <v>911</v>
      </c>
      <c r="G644" s="168" t="s">
        <v>997</v>
      </c>
    </row>
    <row r="645" spans="1:7" s="161" customFormat="1">
      <c r="A645" s="166" t="s">
        <v>238</v>
      </c>
      <c r="B645" s="161">
        <v>21000641</v>
      </c>
      <c r="C645" s="215">
        <v>20000</v>
      </c>
      <c r="D645" s="167">
        <v>44524</v>
      </c>
      <c r="E645" s="166" t="s">
        <v>239</v>
      </c>
      <c r="F645" s="166" t="s">
        <v>911</v>
      </c>
      <c r="G645" s="168" t="s">
        <v>997</v>
      </c>
    </row>
    <row r="646" spans="1:7" s="161" customFormat="1">
      <c r="A646" s="166" t="s">
        <v>238</v>
      </c>
      <c r="B646" s="161">
        <v>21000642</v>
      </c>
      <c r="C646" s="215">
        <v>30000</v>
      </c>
      <c r="D646" s="167">
        <v>44524</v>
      </c>
      <c r="E646" s="166" t="s">
        <v>239</v>
      </c>
      <c r="F646" s="166" t="s">
        <v>911</v>
      </c>
      <c r="G646" s="168" t="s">
        <v>997</v>
      </c>
    </row>
    <row r="647" spans="1:7" s="161" customFormat="1">
      <c r="A647" s="166" t="s">
        <v>238</v>
      </c>
      <c r="B647" s="161">
        <v>21000643</v>
      </c>
      <c r="C647" s="215">
        <v>20000</v>
      </c>
      <c r="D647" s="167">
        <v>44524</v>
      </c>
      <c r="E647" s="166" t="s">
        <v>239</v>
      </c>
      <c r="F647" s="166" t="s">
        <v>911</v>
      </c>
      <c r="G647" s="168" t="s">
        <v>997</v>
      </c>
    </row>
    <row r="648" spans="1:7" s="161" customFormat="1">
      <c r="A648" s="166" t="s">
        <v>238</v>
      </c>
      <c r="B648" s="161">
        <v>21000644</v>
      </c>
      <c r="C648" s="215">
        <v>20000</v>
      </c>
      <c r="D648" s="167">
        <v>44524</v>
      </c>
      <c r="E648" s="166" t="s">
        <v>239</v>
      </c>
      <c r="F648" s="166" t="s">
        <v>911</v>
      </c>
      <c r="G648" s="168" t="s">
        <v>997</v>
      </c>
    </row>
    <row r="649" spans="1:7" s="161" customFormat="1">
      <c r="A649" s="166" t="s">
        <v>238</v>
      </c>
      <c r="B649" s="161">
        <v>21000645</v>
      </c>
      <c r="C649" s="215">
        <v>20000</v>
      </c>
      <c r="D649" s="167">
        <v>44524</v>
      </c>
      <c r="E649" s="166" t="s">
        <v>239</v>
      </c>
      <c r="F649" s="166" t="s">
        <v>911</v>
      </c>
      <c r="G649" s="168" t="s">
        <v>997</v>
      </c>
    </row>
    <row r="650" spans="1:7" s="161" customFormat="1">
      <c r="A650" s="166" t="s">
        <v>238</v>
      </c>
      <c r="B650" s="161">
        <v>21000646</v>
      </c>
      <c r="C650" s="215">
        <v>20000</v>
      </c>
      <c r="D650" s="167">
        <v>44524</v>
      </c>
      <c r="E650" s="166" t="s">
        <v>239</v>
      </c>
      <c r="F650" s="166" t="s">
        <v>911</v>
      </c>
      <c r="G650" s="168" t="s">
        <v>997</v>
      </c>
    </row>
    <row r="651" spans="1:7" s="161" customFormat="1">
      <c r="A651" s="166" t="s">
        <v>238</v>
      </c>
      <c r="B651" s="161">
        <v>21000647</v>
      </c>
      <c r="C651" s="215">
        <v>20000</v>
      </c>
      <c r="D651" s="167">
        <v>44524</v>
      </c>
      <c r="E651" s="166" t="s">
        <v>239</v>
      </c>
      <c r="F651" s="166" t="s">
        <v>911</v>
      </c>
      <c r="G651" s="168" t="s">
        <v>997</v>
      </c>
    </row>
    <row r="652" spans="1:7" s="161" customFormat="1">
      <c r="A652" s="166" t="s">
        <v>238</v>
      </c>
      <c r="B652" s="161">
        <v>21000648</v>
      </c>
      <c r="C652" s="215">
        <v>20000</v>
      </c>
      <c r="D652" s="167">
        <v>44524</v>
      </c>
      <c r="E652" s="166" t="s">
        <v>239</v>
      </c>
      <c r="F652" s="166" t="s">
        <v>911</v>
      </c>
      <c r="G652" s="168" t="s">
        <v>997</v>
      </c>
    </row>
    <row r="653" spans="1:7" s="161" customFormat="1">
      <c r="A653" s="166" t="s">
        <v>238</v>
      </c>
      <c r="B653" s="161">
        <v>21000649</v>
      </c>
      <c r="C653" s="215">
        <v>20000</v>
      </c>
      <c r="D653" s="167">
        <v>44524</v>
      </c>
      <c r="E653" s="166" t="s">
        <v>239</v>
      </c>
      <c r="F653" s="166" t="s">
        <v>911</v>
      </c>
      <c r="G653" s="168" t="s">
        <v>997</v>
      </c>
    </row>
    <row r="654" spans="1:7" s="161" customFormat="1">
      <c r="A654" s="166" t="s">
        <v>238</v>
      </c>
      <c r="B654" s="161">
        <v>21000650</v>
      </c>
      <c r="C654" s="215">
        <v>30000</v>
      </c>
      <c r="D654" s="167">
        <v>44524</v>
      </c>
      <c r="E654" s="166" t="s">
        <v>239</v>
      </c>
      <c r="F654" s="166" t="s">
        <v>911</v>
      </c>
      <c r="G654" s="168" t="s">
        <v>997</v>
      </c>
    </row>
    <row r="655" spans="1:7" s="161" customFormat="1">
      <c r="A655" s="166" t="s">
        <v>238</v>
      </c>
      <c r="B655" s="161">
        <v>21000651</v>
      </c>
      <c r="C655" s="215">
        <v>20000</v>
      </c>
      <c r="D655" s="167">
        <v>44524</v>
      </c>
      <c r="E655" s="166" t="s">
        <v>239</v>
      </c>
      <c r="F655" s="166" t="s">
        <v>911</v>
      </c>
      <c r="G655" s="168" t="s">
        <v>997</v>
      </c>
    </row>
    <row r="656" spans="1:7" s="161" customFormat="1">
      <c r="A656" s="166" t="s">
        <v>238</v>
      </c>
      <c r="B656" s="161">
        <v>21000652</v>
      </c>
      <c r="C656" s="215">
        <v>20000</v>
      </c>
      <c r="D656" s="167">
        <v>44524</v>
      </c>
      <c r="E656" s="166" t="s">
        <v>239</v>
      </c>
      <c r="F656" s="166" t="s">
        <v>911</v>
      </c>
      <c r="G656" s="168" t="s">
        <v>997</v>
      </c>
    </row>
    <row r="657" spans="1:7" s="161" customFormat="1">
      <c r="A657" s="166" t="s">
        <v>238</v>
      </c>
      <c r="B657" s="161">
        <v>21000653</v>
      </c>
      <c r="C657" s="215">
        <v>20000</v>
      </c>
      <c r="D657" s="167">
        <v>44524</v>
      </c>
      <c r="E657" s="166" t="s">
        <v>239</v>
      </c>
      <c r="F657" s="166" t="s">
        <v>911</v>
      </c>
      <c r="G657" s="168" t="s">
        <v>997</v>
      </c>
    </row>
    <row r="658" spans="1:7" s="161" customFormat="1">
      <c r="A658" s="166" t="s">
        <v>238</v>
      </c>
      <c r="B658" s="161">
        <v>21000654</v>
      </c>
      <c r="C658" s="215">
        <v>20000</v>
      </c>
      <c r="D658" s="167">
        <v>44524</v>
      </c>
      <c r="E658" s="166" t="s">
        <v>239</v>
      </c>
      <c r="F658" s="166" t="s">
        <v>911</v>
      </c>
      <c r="G658" s="168" t="s">
        <v>997</v>
      </c>
    </row>
    <row r="659" spans="1:7" s="161" customFormat="1">
      <c r="A659" s="166" t="s">
        <v>238</v>
      </c>
      <c r="B659" s="161">
        <v>21000655</v>
      </c>
      <c r="C659" s="215">
        <v>30000</v>
      </c>
      <c r="D659" s="167">
        <v>44524</v>
      </c>
      <c r="E659" s="166" t="s">
        <v>239</v>
      </c>
      <c r="F659" s="166" t="s">
        <v>911</v>
      </c>
      <c r="G659" s="168" t="s">
        <v>997</v>
      </c>
    </row>
    <row r="660" spans="1:7" s="161" customFormat="1">
      <c r="A660" s="166" t="s">
        <v>238</v>
      </c>
      <c r="B660" s="161">
        <v>21000656</v>
      </c>
      <c r="C660" s="215">
        <v>30000</v>
      </c>
      <c r="D660" s="167">
        <v>44524</v>
      </c>
      <c r="E660" s="166" t="s">
        <v>239</v>
      </c>
      <c r="F660" s="166" t="s">
        <v>911</v>
      </c>
      <c r="G660" s="168" t="s">
        <v>997</v>
      </c>
    </row>
    <row r="661" spans="1:7" s="161" customFormat="1">
      <c r="A661" s="166" t="s">
        <v>238</v>
      </c>
      <c r="B661" s="161">
        <v>21000657</v>
      </c>
      <c r="C661" s="215">
        <v>30000</v>
      </c>
      <c r="D661" s="167">
        <v>44524</v>
      </c>
      <c r="E661" s="166" t="s">
        <v>239</v>
      </c>
      <c r="F661" s="166" t="s">
        <v>911</v>
      </c>
      <c r="G661" s="168" t="s">
        <v>997</v>
      </c>
    </row>
    <row r="662" spans="1:7" s="161" customFormat="1">
      <c r="A662" s="166" t="s">
        <v>238</v>
      </c>
      <c r="B662" s="161">
        <v>21000658</v>
      </c>
      <c r="C662" s="215">
        <v>40000</v>
      </c>
      <c r="D662" s="167">
        <v>44524</v>
      </c>
      <c r="E662" s="166" t="s">
        <v>239</v>
      </c>
      <c r="F662" s="166" t="s">
        <v>911</v>
      </c>
      <c r="G662" s="168" t="s">
        <v>997</v>
      </c>
    </row>
    <row r="663" spans="1:7" s="161" customFormat="1">
      <c r="A663" s="166" t="s">
        <v>238</v>
      </c>
      <c r="B663" s="161">
        <v>21000659</v>
      </c>
      <c r="C663" s="215">
        <v>20000</v>
      </c>
      <c r="D663" s="167">
        <v>44524</v>
      </c>
      <c r="E663" s="166" t="s">
        <v>239</v>
      </c>
      <c r="F663" s="166" t="s">
        <v>911</v>
      </c>
      <c r="G663" s="168" t="s">
        <v>997</v>
      </c>
    </row>
    <row r="664" spans="1:7" s="161" customFormat="1">
      <c r="A664" s="166" t="s">
        <v>238</v>
      </c>
      <c r="B664" s="161">
        <v>21000660</v>
      </c>
      <c r="C664" s="215">
        <v>20000</v>
      </c>
      <c r="D664" s="167">
        <v>44524</v>
      </c>
      <c r="E664" s="166" t="s">
        <v>239</v>
      </c>
      <c r="F664" s="166" t="s">
        <v>911</v>
      </c>
      <c r="G664" s="168" t="s">
        <v>997</v>
      </c>
    </row>
    <row r="665" spans="1:7" s="161" customFormat="1">
      <c r="A665" s="166" t="s">
        <v>238</v>
      </c>
      <c r="B665" s="161">
        <v>21000661</v>
      </c>
      <c r="C665" s="215">
        <v>20000</v>
      </c>
      <c r="D665" s="167">
        <v>44524</v>
      </c>
      <c r="E665" s="166" t="s">
        <v>239</v>
      </c>
      <c r="F665" s="166" t="s">
        <v>911</v>
      </c>
      <c r="G665" s="168" t="s">
        <v>997</v>
      </c>
    </row>
    <row r="666" spans="1:7" s="161" customFormat="1">
      <c r="A666" s="166" t="s">
        <v>238</v>
      </c>
      <c r="B666" s="161">
        <v>21000662</v>
      </c>
      <c r="C666" s="215">
        <v>54500</v>
      </c>
      <c r="D666" s="167">
        <v>44524</v>
      </c>
      <c r="E666" s="166" t="s">
        <v>239</v>
      </c>
      <c r="F666" s="166" t="s">
        <v>911</v>
      </c>
      <c r="G666" s="168" t="s">
        <v>997</v>
      </c>
    </row>
    <row r="667" spans="1:7" s="161" customFormat="1">
      <c r="A667" s="166" t="s">
        <v>238</v>
      </c>
      <c r="B667" s="161">
        <v>21000663</v>
      </c>
      <c r="C667" s="215">
        <v>20000</v>
      </c>
      <c r="D667" s="167">
        <v>44524</v>
      </c>
      <c r="E667" s="166" t="s">
        <v>239</v>
      </c>
      <c r="F667" s="166" t="s">
        <v>911</v>
      </c>
      <c r="G667" s="168" t="s">
        <v>997</v>
      </c>
    </row>
    <row r="668" spans="1:7" s="161" customFormat="1">
      <c r="A668" s="166" t="s">
        <v>238</v>
      </c>
      <c r="B668" s="161">
        <v>21000664</v>
      </c>
      <c r="C668" s="215">
        <v>30000</v>
      </c>
      <c r="D668" s="167">
        <v>44524</v>
      </c>
      <c r="E668" s="166" t="s">
        <v>239</v>
      </c>
      <c r="F668" s="166" t="s">
        <v>911</v>
      </c>
      <c r="G668" s="168" t="s">
        <v>997</v>
      </c>
    </row>
    <row r="669" spans="1:7" s="161" customFormat="1">
      <c r="A669" s="166" t="s">
        <v>238</v>
      </c>
      <c r="B669" s="161">
        <v>21000665</v>
      </c>
      <c r="C669" s="215">
        <v>40000</v>
      </c>
      <c r="D669" s="167">
        <v>44524</v>
      </c>
      <c r="E669" s="166" t="s">
        <v>239</v>
      </c>
      <c r="F669" s="166" t="s">
        <v>911</v>
      </c>
      <c r="G669" s="168" t="s">
        <v>997</v>
      </c>
    </row>
    <row r="670" spans="1:7" s="161" customFormat="1">
      <c r="A670" s="166" t="s">
        <v>238</v>
      </c>
      <c r="B670" s="161">
        <v>21000666</v>
      </c>
      <c r="C670" s="215">
        <v>30000</v>
      </c>
      <c r="D670" s="167">
        <v>44524</v>
      </c>
      <c r="E670" s="166" t="s">
        <v>239</v>
      </c>
      <c r="F670" s="166" t="s">
        <v>911</v>
      </c>
      <c r="G670" s="168" t="s">
        <v>997</v>
      </c>
    </row>
    <row r="671" spans="1:7" s="161" customFormat="1">
      <c r="A671" s="166" t="s">
        <v>238</v>
      </c>
      <c r="B671" s="161">
        <v>21000667</v>
      </c>
      <c r="C671" s="215">
        <v>20000</v>
      </c>
      <c r="D671" s="167">
        <v>44524</v>
      </c>
      <c r="E671" s="166" t="s">
        <v>239</v>
      </c>
      <c r="F671" s="166" t="s">
        <v>911</v>
      </c>
      <c r="G671" s="168" t="s">
        <v>997</v>
      </c>
    </row>
    <row r="672" spans="1:7" s="161" customFormat="1">
      <c r="A672" s="166" t="s">
        <v>238</v>
      </c>
      <c r="B672" s="161">
        <v>21000668</v>
      </c>
      <c r="C672" s="215">
        <v>30000</v>
      </c>
      <c r="D672" s="167">
        <v>44524</v>
      </c>
      <c r="E672" s="166" t="s">
        <v>239</v>
      </c>
      <c r="F672" s="166" t="s">
        <v>911</v>
      </c>
      <c r="G672" s="168" t="s">
        <v>997</v>
      </c>
    </row>
    <row r="673" spans="1:7" s="161" customFormat="1">
      <c r="A673" s="166" t="s">
        <v>238</v>
      </c>
      <c r="B673" s="161">
        <v>21000669</v>
      </c>
      <c r="C673" s="215">
        <v>20000</v>
      </c>
      <c r="D673" s="167">
        <v>44524</v>
      </c>
      <c r="E673" s="166" t="s">
        <v>239</v>
      </c>
      <c r="F673" s="166" t="s">
        <v>911</v>
      </c>
      <c r="G673" s="168" t="s">
        <v>997</v>
      </c>
    </row>
    <row r="674" spans="1:7" s="161" customFormat="1">
      <c r="A674" s="166" t="s">
        <v>238</v>
      </c>
      <c r="B674" s="161">
        <v>21000670</v>
      </c>
      <c r="C674" s="215">
        <v>30000</v>
      </c>
      <c r="D674" s="167">
        <v>44524</v>
      </c>
      <c r="E674" s="166" t="s">
        <v>239</v>
      </c>
      <c r="F674" s="166" t="s">
        <v>911</v>
      </c>
      <c r="G674" s="168" t="s">
        <v>997</v>
      </c>
    </row>
    <row r="675" spans="1:7" s="161" customFormat="1">
      <c r="A675" s="166" t="s">
        <v>238</v>
      </c>
      <c r="B675" s="161">
        <v>21000671</v>
      </c>
      <c r="C675" s="215">
        <v>20000</v>
      </c>
      <c r="D675" s="167">
        <v>44524</v>
      </c>
      <c r="E675" s="166" t="s">
        <v>239</v>
      </c>
      <c r="F675" s="166" t="s">
        <v>911</v>
      </c>
      <c r="G675" s="168" t="s">
        <v>997</v>
      </c>
    </row>
    <row r="676" spans="1:7" s="161" customFormat="1">
      <c r="A676" s="166" t="s">
        <v>238</v>
      </c>
      <c r="B676" s="161">
        <v>21000672</v>
      </c>
      <c r="C676" s="215">
        <v>20000</v>
      </c>
      <c r="D676" s="167">
        <v>44524</v>
      </c>
      <c r="E676" s="166" t="s">
        <v>239</v>
      </c>
      <c r="F676" s="166" t="s">
        <v>911</v>
      </c>
      <c r="G676" s="168" t="s">
        <v>1000</v>
      </c>
    </row>
    <row r="677" spans="1:7" s="161" customFormat="1">
      <c r="A677" s="166" t="s">
        <v>238</v>
      </c>
      <c r="B677" s="161">
        <v>21000673</v>
      </c>
      <c r="C677" s="215">
        <v>20000</v>
      </c>
      <c r="D677" s="167">
        <v>44524</v>
      </c>
      <c r="E677" s="166" t="s">
        <v>239</v>
      </c>
      <c r="F677" s="166" t="s">
        <v>911</v>
      </c>
      <c r="G677" s="168" t="s">
        <v>997</v>
      </c>
    </row>
    <row r="678" spans="1:7" s="161" customFormat="1">
      <c r="A678" s="166" t="s">
        <v>238</v>
      </c>
      <c r="B678" s="161">
        <v>21000674</v>
      </c>
      <c r="C678" s="215">
        <v>30000</v>
      </c>
      <c r="D678" s="167">
        <v>44524</v>
      </c>
      <c r="E678" s="166" t="s">
        <v>239</v>
      </c>
      <c r="F678" s="166" t="s">
        <v>911</v>
      </c>
      <c r="G678" s="168" t="s">
        <v>997</v>
      </c>
    </row>
    <row r="679" spans="1:7" s="161" customFormat="1">
      <c r="A679" s="166" t="s">
        <v>238</v>
      </c>
      <c r="B679" s="161">
        <v>21000675</v>
      </c>
      <c r="C679" s="215">
        <v>20000</v>
      </c>
      <c r="D679" s="167">
        <v>44524</v>
      </c>
      <c r="E679" s="166" t="s">
        <v>239</v>
      </c>
      <c r="F679" s="166" t="s">
        <v>911</v>
      </c>
      <c r="G679" s="168" t="s">
        <v>997</v>
      </c>
    </row>
    <row r="680" spans="1:7" s="161" customFormat="1">
      <c r="A680" s="166" t="s">
        <v>238</v>
      </c>
      <c r="B680" s="161">
        <v>21000676</v>
      </c>
      <c r="C680" s="215">
        <v>30000</v>
      </c>
      <c r="D680" s="167">
        <v>44524</v>
      </c>
      <c r="E680" s="166" t="s">
        <v>239</v>
      </c>
      <c r="F680" s="166" t="s">
        <v>911</v>
      </c>
      <c r="G680" s="168" t="s">
        <v>997</v>
      </c>
    </row>
    <row r="681" spans="1:7" s="161" customFormat="1">
      <c r="A681" s="166" t="s">
        <v>238</v>
      </c>
      <c r="B681" s="161">
        <v>21000677</v>
      </c>
      <c r="C681" s="215">
        <v>40000</v>
      </c>
      <c r="D681" s="167">
        <v>44524</v>
      </c>
      <c r="E681" s="166" t="s">
        <v>239</v>
      </c>
      <c r="F681" s="166" t="s">
        <v>911</v>
      </c>
      <c r="G681" s="168" t="s">
        <v>997</v>
      </c>
    </row>
    <row r="682" spans="1:7" s="161" customFormat="1">
      <c r="A682" s="166" t="s">
        <v>238</v>
      </c>
      <c r="B682" s="161">
        <v>21000678</v>
      </c>
      <c r="C682" s="215">
        <v>20000</v>
      </c>
      <c r="D682" s="167">
        <v>44524</v>
      </c>
      <c r="E682" s="166" t="s">
        <v>239</v>
      </c>
      <c r="F682" s="166" t="s">
        <v>911</v>
      </c>
      <c r="G682" s="168" t="s">
        <v>997</v>
      </c>
    </row>
    <row r="683" spans="1:7" s="161" customFormat="1">
      <c r="A683" s="166" t="s">
        <v>238</v>
      </c>
      <c r="B683" s="161">
        <v>21000679</v>
      </c>
      <c r="C683" s="215">
        <v>20000</v>
      </c>
      <c r="D683" s="167">
        <v>44524</v>
      </c>
      <c r="E683" s="166" t="s">
        <v>239</v>
      </c>
      <c r="F683" s="166" t="s">
        <v>911</v>
      </c>
      <c r="G683" s="168" t="s">
        <v>997</v>
      </c>
    </row>
    <row r="684" spans="1:7" s="161" customFormat="1">
      <c r="A684" s="166" t="s">
        <v>238</v>
      </c>
      <c r="B684" s="161">
        <v>21000680</v>
      </c>
      <c r="C684" s="215">
        <v>30000</v>
      </c>
      <c r="D684" s="167">
        <v>44524</v>
      </c>
      <c r="E684" s="166" t="s">
        <v>239</v>
      </c>
      <c r="F684" s="166" t="s">
        <v>911</v>
      </c>
      <c r="G684" s="168" t="s">
        <v>997</v>
      </c>
    </row>
    <row r="685" spans="1:7" s="161" customFormat="1">
      <c r="A685" s="166" t="s">
        <v>238</v>
      </c>
      <c r="B685" s="161">
        <v>21000681</v>
      </c>
      <c r="C685" s="215">
        <v>20000</v>
      </c>
      <c r="D685" s="167">
        <v>44524</v>
      </c>
      <c r="E685" s="166" t="s">
        <v>239</v>
      </c>
      <c r="F685" s="166" t="s">
        <v>911</v>
      </c>
      <c r="G685" s="168" t="s">
        <v>997</v>
      </c>
    </row>
    <row r="686" spans="1:7" s="161" customFormat="1">
      <c r="A686" s="166" t="s">
        <v>238</v>
      </c>
      <c r="B686" s="161">
        <v>21000682</v>
      </c>
      <c r="C686" s="215">
        <v>20000</v>
      </c>
      <c r="D686" s="167">
        <v>44524</v>
      </c>
      <c r="E686" s="166" t="s">
        <v>239</v>
      </c>
      <c r="F686" s="166" t="s">
        <v>911</v>
      </c>
      <c r="G686" s="168" t="s">
        <v>997</v>
      </c>
    </row>
    <row r="687" spans="1:7" s="161" customFormat="1">
      <c r="A687" s="166" t="s">
        <v>238</v>
      </c>
      <c r="B687" s="161">
        <v>21000683</v>
      </c>
      <c r="C687" s="215">
        <v>30000</v>
      </c>
      <c r="D687" s="167">
        <v>44524</v>
      </c>
      <c r="E687" s="166" t="s">
        <v>239</v>
      </c>
      <c r="F687" s="166" t="s">
        <v>911</v>
      </c>
      <c r="G687" s="168" t="s">
        <v>997</v>
      </c>
    </row>
    <row r="688" spans="1:7" s="161" customFormat="1">
      <c r="A688" s="166" t="s">
        <v>238</v>
      </c>
      <c r="B688" s="161">
        <v>21000684</v>
      </c>
      <c r="C688" s="215">
        <v>20000</v>
      </c>
      <c r="D688" s="167">
        <v>44524</v>
      </c>
      <c r="E688" s="166" t="s">
        <v>239</v>
      </c>
      <c r="F688" s="166" t="s">
        <v>911</v>
      </c>
      <c r="G688" s="168" t="s">
        <v>997</v>
      </c>
    </row>
    <row r="689" spans="1:7" s="161" customFormat="1">
      <c r="A689" s="166" t="s">
        <v>238</v>
      </c>
      <c r="B689" s="161">
        <v>21000685</v>
      </c>
      <c r="C689" s="215">
        <v>20000</v>
      </c>
      <c r="D689" s="167">
        <v>44524</v>
      </c>
      <c r="E689" s="166" t="s">
        <v>239</v>
      </c>
      <c r="F689" s="166" t="s">
        <v>911</v>
      </c>
      <c r="G689" s="168" t="s">
        <v>997</v>
      </c>
    </row>
    <row r="690" spans="1:7" s="161" customFormat="1">
      <c r="A690" s="166" t="s">
        <v>238</v>
      </c>
      <c r="B690" s="161">
        <v>21000686</v>
      </c>
      <c r="C690" s="215">
        <v>20000</v>
      </c>
      <c r="D690" s="167">
        <v>44524</v>
      </c>
      <c r="E690" s="166" t="s">
        <v>239</v>
      </c>
      <c r="F690" s="166" t="s">
        <v>911</v>
      </c>
      <c r="G690" s="168" t="s">
        <v>997</v>
      </c>
    </row>
    <row r="691" spans="1:7" s="161" customFormat="1">
      <c r="A691" s="166" t="s">
        <v>238</v>
      </c>
      <c r="B691" s="161">
        <v>21000687</v>
      </c>
      <c r="C691" s="215">
        <v>20000</v>
      </c>
      <c r="D691" s="167">
        <v>44524</v>
      </c>
      <c r="E691" s="166" t="s">
        <v>239</v>
      </c>
      <c r="F691" s="166" t="s">
        <v>911</v>
      </c>
      <c r="G691" s="168" t="s">
        <v>997</v>
      </c>
    </row>
    <row r="692" spans="1:7" s="161" customFormat="1">
      <c r="A692" s="166" t="s">
        <v>238</v>
      </c>
      <c r="B692" s="161">
        <v>21000688</v>
      </c>
      <c r="C692" s="215">
        <v>20000</v>
      </c>
      <c r="D692" s="167">
        <v>44524</v>
      </c>
      <c r="E692" s="166" t="s">
        <v>239</v>
      </c>
      <c r="F692" s="166" t="s">
        <v>911</v>
      </c>
      <c r="G692" s="168" t="s">
        <v>997</v>
      </c>
    </row>
    <row r="693" spans="1:7" s="161" customFormat="1">
      <c r="A693" s="166" t="s">
        <v>238</v>
      </c>
      <c r="B693" s="161">
        <v>21000689</v>
      </c>
      <c r="C693" s="215">
        <v>20000</v>
      </c>
      <c r="D693" s="167">
        <v>44524</v>
      </c>
      <c r="E693" s="166" t="s">
        <v>239</v>
      </c>
      <c r="F693" s="166" t="s">
        <v>911</v>
      </c>
      <c r="G693" s="168" t="s">
        <v>997</v>
      </c>
    </row>
    <row r="694" spans="1:7" s="161" customFormat="1">
      <c r="A694" s="166" t="s">
        <v>238</v>
      </c>
      <c r="B694" s="161">
        <v>21000690</v>
      </c>
      <c r="C694" s="215">
        <v>20000</v>
      </c>
      <c r="D694" s="167">
        <v>44524</v>
      </c>
      <c r="E694" s="166" t="s">
        <v>239</v>
      </c>
      <c r="F694" s="166" t="s">
        <v>911</v>
      </c>
      <c r="G694" s="168" t="s">
        <v>997</v>
      </c>
    </row>
    <row r="695" spans="1:7" s="161" customFormat="1">
      <c r="A695" s="166" t="s">
        <v>238</v>
      </c>
      <c r="B695" s="161">
        <v>21000691</v>
      </c>
      <c r="C695" s="215">
        <v>20000</v>
      </c>
      <c r="D695" s="167">
        <v>44524</v>
      </c>
      <c r="E695" s="166" t="s">
        <v>239</v>
      </c>
      <c r="F695" s="166" t="s">
        <v>911</v>
      </c>
      <c r="G695" s="168" t="s">
        <v>997</v>
      </c>
    </row>
    <row r="696" spans="1:7" s="161" customFormat="1">
      <c r="A696" s="166" t="s">
        <v>238</v>
      </c>
      <c r="B696" s="161">
        <v>21000692</v>
      </c>
      <c r="C696" s="215">
        <v>30000</v>
      </c>
      <c r="D696" s="167">
        <v>44524</v>
      </c>
      <c r="E696" s="166" t="s">
        <v>239</v>
      </c>
      <c r="F696" s="166" t="s">
        <v>911</v>
      </c>
      <c r="G696" s="168" t="s">
        <v>997</v>
      </c>
    </row>
    <row r="697" spans="1:7" s="161" customFormat="1">
      <c r="A697" s="166" t="s">
        <v>238</v>
      </c>
      <c r="B697" s="161">
        <v>21000693</v>
      </c>
      <c r="C697" s="215">
        <v>20000</v>
      </c>
      <c r="D697" s="167">
        <v>44524</v>
      </c>
      <c r="E697" s="166" t="s">
        <v>239</v>
      </c>
      <c r="F697" s="166" t="s">
        <v>911</v>
      </c>
      <c r="G697" s="168" t="s">
        <v>997</v>
      </c>
    </row>
    <row r="698" spans="1:7" s="161" customFormat="1">
      <c r="A698" s="166" t="s">
        <v>238</v>
      </c>
      <c r="B698" s="161">
        <v>21000694</v>
      </c>
      <c r="C698" s="215">
        <v>20000</v>
      </c>
      <c r="D698" s="167">
        <v>44524</v>
      </c>
      <c r="E698" s="166" t="s">
        <v>239</v>
      </c>
      <c r="F698" s="166" t="s">
        <v>911</v>
      </c>
      <c r="G698" s="168" t="s">
        <v>997</v>
      </c>
    </row>
    <row r="699" spans="1:7" s="161" customFormat="1">
      <c r="A699" s="166" t="s">
        <v>238</v>
      </c>
      <c r="B699" s="161">
        <v>21000695</v>
      </c>
      <c r="C699" s="215">
        <v>20000</v>
      </c>
      <c r="D699" s="167">
        <v>44524</v>
      </c>
      <c r="E699" s="166" t="s">
        <v>239</v>
      </c>
      <c r="F699" s="166" t="s">
        <v>911</v>
      </c>
      <c r="G699" s="168" t="s">
        <v>997</v>
      </c>
    </row>
    <row r="700" spans="1:7" s="161" customFormat="1">
      <c r="A700" s="166" t="s">
        <v>238</v>
      </c>
      <c r="B700" s="161">
        <v>21000696</v>
      </c>
      <c r="C700" s="215">
        <v>20000</v>
      </c>
      <c r="D700" s="167">
        <v>44524</v>
      </c>
      <c r="E700" s="166" t="s">
        <v>239</v>
      </c>
      <c r="F700" s="166" t="s">
        <v>911</v>
      </c>
      <c r="G700" s="168" t="s">
        <v>997</v>
      </c>
    </row>
    <row r="701" spans="1:7" s="161" customFormat="1">
      <c r="A701" s="166" t="s">
        <v>238</v>
      </c>
      <c r="B701" s="161">
        <v>21000697</v>
      </c>
      <c r="C701" s="215">
        <v>40000</v>
      </c>
      <c r="D701" s="167">
        <v>44524</v>
      </c>
      <c r="E701" s="166" t="s">
        <v>239</v>
      </c>
      <c r="F701" s="166" t="s">
        <v>911</v>
      </c>
      <c r="G701" s="168" t="s">
        <v>997</v>
      </c>
    </row>
    <row r="702" spans="1:7" s="161" customFormat="1">
      <c r="A702" s="166" t="s">
        <v>238</v>
      </c>
      <c r="B702" s="161">
        <v>21000698</v>
      </c>
      <c r="C702" s="215">
        <v>20000</v>
      </c>
      <c r="D702" s="167">
        <v>44524</v>
      </c>
      <c r="E702" s="166" t="s">
        <v>239</v>
      </c>
      <c r="F702" s="166" t="s">
        <v>911</v>
      </c>
      <c r="G702" s="168" t="s">
        <v>997</v>
      </c>
    </row>
    <row r="703" spans="1:7" s="161" customFormat="1">
      <c r="A703" s="166" t="s">
        <v>238</v>
      </c>
      <c r="B703" s="161">
        <v>21000699</v>
      </c>
      <c r="C703" s="215">
        <v>20000</v>
      </c>
      <c r="D703" s="167">
        <v>44524</v>
      </c>
      <c r="E703" s="166" t="s">
        <v>239</v>
      </c>
      <c r="F703" s="166" t="s">
        <v>911</v>
      </c>
      <c r="G703" s="168" t="s">
        <v>997</v>
      </c>
    </row>
    <row r="704" spans="1:7" s="161" customFormat="1">
      <c r="A704" s="166" t="s">
        <v>238</v>
      </c>
      <c r="B704" s="161">
        <v>21000700</v>
      </c>
      <c r="C704" s="215">
        <v>20000</v>
      </c>
      <c r="D704" s="167">
        <v>44524</v>
      </c>
      <c r="E704" s="166" t="s">
        <v>239</v>
      </c>
      <c r="F704" s="166" t="s">
        <v>911</v>
      </c>
      <c r="G704" s="168" t="s">
        <v>997</v>
      </c>
    </row>
    <row r="705" spans="1:7" s="161" customFormat="1">
      <c r="A705" s="166" t="s">
        <v>238</v>
      </c>
      <c r="B705" s="161">
        <v>21000701</v>
      </c>
      <c r="C705" s="215">
        <v>20000</v>
      </c>
      <c r="D705" s="167">
        <v>44524</v>
      </c>
      <c r="E705" s="166" t="s">
        <v>239</v>
      </c>
      <c r="F705" s="166" t="s">
        <v>911</v>
      </c>
      <c r="G705" s="168" t="s">
        <v>997</v>
      </c>
    </row>
    <row r="706" spans="1:7" s="161" customFormat="1">
      <c r="A706" s="166" t="s">
        <v>238</v>
      </c>
      <c r="B706" s="161">
        <v>21000702</v>
      </c>
      <c r="C706" s="215">
        <v>20000</v>
      </c>
      <c r="D706" s="167">
        <v>44524</v>
      </c>
      <c r="E706" s="166" t="s">
        <v>239</v>
      </c>
      <c r="F706" s="166" t="s">
        <v>911</v>
      </c>
      <c r="G706" s="168" t="s">
        <v>997</v>
      </c>
    </row>
    <row r="707" spans="1:7" s="161" customFormat="1">
      <c r="A707" s="166" t="s">
        <v>238</v>
      </c>
      <c r="B707" s="161">
        <v>21000703</v>
      </c>
      <c r="C707" s="215">
        <v>20000</v>
      </c>
      <c r="D707" s="167">
        <v>44524</v>
      </c>
      <c r="E707" s="166" t="s">
        <v>239</v>
      </c>
      <c r="F707" s="166" t="s">
        <v>911</v>
      </c>
      <c r="G707" s="168" t="s">
        <v>997</v>
      </c>
    </row>
    <row r="708" spans="1:7" s="161" customFormat="1">
      <c r="A708" s="166" t="s">
        <v>238</v>
      </c>
      <c r="B708" s="161">
        <v>21000704</v>
      </c>
      <c r="C708" s="215">
        <v>20000</v>
      </c>
      <c r="D708" s="167">
        <v>44524</v>
      </c>
      <c r="E708" s="166" t="s">
        <v>239</v>
      </c>
      <c r="F708" s="166" t="s">
        <v>911</v>
      </c>
      <c r="G708" s="168" t="s">
        <v>997</v>
      </c>
    </row>
    <row r="709" spans="1:7" s="161" customFormat="1">
      <c r="A709" s="166" t="s">
        <v>238</v>
      </c>
      <c r="B709" s="161">
        <v>21000705</v>
      </c>
      <c r="C709" s="215">
        <v>20000</v>
      </c>
      <c r="D709" s="167">
        <v>44524</v>
      </c>
      <c r="E709" s="166" t="s">
        <v>239</v>
      </c>
      <c r="F709" s="166" t="s">
        <v>911</v>
      </c>
      <c r="G709" s="168" t="s">
        <v>997</v>
      </c>
    </row>
    <row r="710" spans="1:7" s="161" customFormat="1">
      <c r="A710" s="166" t="s">
        <v>238</v>
      </c>
      <c r="B710" s="161">
        <v>21000706</v>
      </c>
      <c r="C710" s="215">
        <v>54500</v>
      </c>
      <c r="D710" s="167">
        <v>44524</v>
      </c>
      <c r="E710" s="166" t="s">
        <v>239</v>
      </c>
      <c r="F710" s="166" t="s">
        <v>911</v>
      </c>
      <c r="G710" s="168" t="s">
        <v>997</v>
      </c>
    </row>
    <row r="711" spans="1:7" s="161" customFormat="1">
      <c r="A711" s="166" t="s">
        <v>238</v>
      </c>
      <c r="B711" s="161">
        <v>21000707</v>
      </c>
      <c r="C711" s="215">
        <v>30000</v>
      </c>
      <c r="D711" s="167">
        <v>44524</v>
      </c>
      <c r="E711" s="166" t="s">
        <v>239</v>
      </c>
      <c r="F711" s="166" t="s">
        <v>911</v>
      </c>
      <c r="G711" s="168" t="s">
        <v>997</v>
      </c>
    </row>
    <row r="712" spans="1:7" s="161" customFormat="1">
      <c r="A712" s="166" t="s">
        <v>238</v>
      </c>
      <c r="B712" s="161">
        <v>21000708</v>
      </c>
      <c r="C712" s="215">
        <v>54500</v>
      </c>
      <c r="D712" s="167">
        <v>44524</v>
      </c>
      <c r="E712" s="166" t="s">
        <v>239</v>
      </c>
      <c r="F712" s="166" t="s">
        <v>911</v>
      </c>
      <c r="G712" s="168" t="s">
        <v>997</v>
      </c>
    </row>
    <row r="713" spans="1:7" s="161" customFormat="1">
      <c r="A713" s="166" t="s">
        <v>238</v>
      </c>
      <c r="B713" s="161">
        <v>21000709</v>
      </c>
      <c r="C713" s="215">
        <v>40000</v>
      </c>
      <c r="D713" s="167">
        <v>44524</v>
      </c>
      <c r="E713" s="166" t="s">
        <v>239</v>
      </c>
      <c r="F713" s="166" t="s">
        <v>911</v>
      </c>
      <c r="G713" s="168" t="s">
        <v>997</v>
      </c>
    </row>
    <row r="714" spans="1:7" s="161" customFormat="1">
      <c r="A714" s="166" t="s">
        <v>238</v>
      </c>
      <c r="B714" s="161">
        <v>21000710</v>
      </c>
      <c r="C714" s="215">
        <v>20000</v>
      </c>
      <c r="D714" s="167">
        <v>44524</v>
      </c>
      <c r="E714" s="166" t="s">
        <v>239</v>
      </c>
      <c r="F714" s="166" t="s">
        <v>911</v>
      </c>
      <c r="G714" s="168" t="s">
        <v>997</v>
      </c>
    </row>
    <row r="715" spans="1:7" s="161" customFormat="1">
      <c r="A715" s="166" t="s">
        <v>238</v>
      </c>
      <c r="B715" s="161">
        <v>21000711</v>
      </c>
      <c r="C715" s="215">
        <v>20000</v>
      </c>
      <c r="D715" s="167">
        <v>44524</v>
      </c>
      <c r="E715" s="166" t="s">
        <v>239</v>
      </c>
      <c r="F715" s="166" t="s">
        <v>911</v>
      </c>
      <c r="G715" s="168" t="s">
        <v>1001</v>
      </c>
    </row>
    <row r="716" spans="1:7" s="161" customFormat="1">
      <c r="A716" s="166" t="s">
        <v>238</v>
      </c>
      <c r="B716" s="161">
        <v>21000712</v>
      </c>
      <c r="C716" s="215">
        <v>20000</v>
      </c>
      <c r="D716" s="167">
        <v>44524</v>
      </c>
      <c r="E716" s="166" t="s">
        <v>239</v>
      </c>
      <c r="F716" s="166" t="s">
        <v>911</v>
      </c>
      <c r="G716" s="168" t="s">
        <v>1001</v>
      </c>
    </row>
    <row r="717" spans="1:7" s="161" customFormat="1">
      <c r="A717" s="166" t="s">
        <v>238</v>
      </c>
      <c r="B717" s="161">
        <v>21000713</v>
      </c>
      <c r="C717" s="215">
        <v>30000</v>
      </c>
      <c r="D717" s="167">
        <v>44524</v>
      </c>
      <c r="E717" s="166" t="s">
        <v>239</v>
      </c>
      <c r="F717" s="166" t="s">
        <v>911</v>
      </c>
      <c r="G717" s="168" t="s">
        <v>1001</v>
      </c>
    </row>
    <row r="718" spans="1:7" s="161" customFormat="1">
      <c r="A718" s="166" t="s">
        <v>238</v>
      </c>
      <c r="B718" s="161">
        <v>21000714</v>
      </c>
      <c r="C718" s="215">
        <v>86.7</v>
      </c>
      <c r="D718" s="167">
        <v>44529</v>
      </c>
      <c r="E718" s="166" t="s">
        <v>239</v>
      </c>
      <c r="F718" s="166" t="s">
        <v>922</v>
      </c>
      <c r="G718" s="168" t="s">
        <v>1002</v>
      </c>
    </row>
    <row r="719" spans="1:7" s="161" customFormat="1">
      <c r="A719" s="166" t="s">
        <v>238</v>
      </c>
      <c r="B719" s="161">
        <v>21000715</v>
      </c>
      <c r="C719" s="215">
        <v>83680.36</v>
      </c>
      <c r="D719" s="167">
        <v>44530</v>
      </c>
      <c r="E719" s="166" t="s">
        <v>239</v>
      </c>
      <c r="F719" s="166" t="s">
        <v>912</v>
      </c>
      <c r="G719" s="168" t="s">
        <v>1003</v>
      </c>
    </row>
    <row r="720" spans="1:7" s="161" customFormat="1">
      <c r="A720" s="166" t="s">
        <v>238</v>
      </c>
      <c r="B720" s="161">
        <v>21000716</v>
      </c>
      <c r="C720" s="215">
        <v>6300</v>
      </c>
      <c r="D720" s="167">
        <v>44530</v>
      </c>
      <c r="E720" s="166" t="s">
        <v>239</v>
      </c>
      <c r="F720" s="166" t="s">
        <v>913</v>
      </c>
      <c r="G720" s="168" t="s">
        <v>1004</v>
      </c>
    </row>
    <row r="721" spans="1:7">
      <c r="C721" s="238">
        <f>SUM(C161:C720)</f>
        <v>13486077.939999999</v>
      </c>
    </row>
    <row r="723" spans="1:7" s="161" customFormat="1">
      <c r="A723" s="169" t="s">
        <v>232</v>
      </c>
      <c r="B723" s="169" t="s">
        <v>514</v>
      </c>
      <c r="C723" s="214" t="s">
        <v>515</v>
      </c>
      <c r="D723" s="169" t="s">
        <v>516</v>
      </c>
      <c r="E723" s="169" t="s">
        <v>233</v>
      </c>
      <c r="F723" s="169" t="s">
        <v>517</v>
      </c>
    </row>
    <row r="724" spans="1:7" s="196" customFormat="1">
      <c r="A724" s="235" t="s">
        <v>238</v>
      </c>
      <c r="B724" s="196">
        <v>21000717</v>
      </c>
      <c r="C724" s="242">
        <v>100000</v>
      </c>
      <c r="D724" s="236">
        <v>44531</v>
      </c>
      <c r="E724" s="235" t="s">
        <v>239</v>
      </c>
      <c r="F724" s="348" t="s">
        <v>1709</v>
      </c>
      <c r="G724" s="392"/>
    </row>
    <row r="725" spans="1:7" s="196" customFormat="1">
      <c r="A725" s="235" t="s">
        <v>238</v>
      </c>
      <c r="B725" s="196">
        <v>21000718</v>
      </c>
      <c r="C725" s="242">
        <v>51200</v>
      </c>
      <c r="D725" s="236">
        <v>44531</v>
      </c>
      <c r="E725" s="235" t="s">
        <v>239</v>
      </c>
      <c r="F725" s="348" t="s">
        <v>1710</v>
      </c>
      <c r="G725" s="392"/>
    </row>
    <row r="726" spans="1:7" s="196" customFormat="1">
      <c r="A726" s="235" t="s">
        <v>238</v>
      </c>
      <c r="B726" s="196">
        <v>21000719</v>
      </c>
      <c r="C726" s="242">
        <v>28800</v>
      </c>
      <c r="D726" s="236">
        <v>44531</v>
      </c>
      <c r="E726" s="235" t="s">
        <v>239</v>
      </c>
      <c r="F726" s="348" t="s">
        <v>1711</v>
      </c>
      <c r="G726" s="392"/>
    </row>
    <row r="727" spans="1:7" s="196" customFormat="1">
      <c r="A727" s="235" t="s">
        <v>238</v>
      </c>
      <c r="B727" s="196">
        <v>21000720</v>
      </c>
      <c r="C727" s="242">
        <v>1800</v>
      </c>
      <c r="D727" s="236">
        <v>44533</v>
      </c>
      <c r="E727" s="235" t="s">
        <v>239</v>
      </c>
      <c r="F727" s="348" t="s">
        <v>1712</v>
      </c>
      <c r="G727" s="392"/>
    </row>
    <row r="728" spans="1:7" s="196" customFormat="1">
      <c r="A728" s="235" t="s">
        <v>238</v>
      </c>
      <c r="B728" s="196">
        <v>21000721</v>
      </c>
      <c r="C728" s="242">
        <v>20.9</v>
      </c>
      <c r="D728" s="236">
        <v>44536</v>
      </c>
      <c r="E728" s="235" t="s">
        <v>239</v>
      </c>
      <c r="F728" s="348" t="s">
        <v>1713</v>
      </c>
      <c r="G728" s="392"/>
    </row>
    <row r="729" spans="1:7" s="196" customFormat="1">
      <c r="A729" s="235" t="s">
        <v>238</v>
      </c>
      <c r="B729" s="196">
        <v>21000722</v>
      </c>
      <c r="C729" s="242">
        <v>483.5</v>
      </c>
      <c r="D729" s="236">
        <v>44536</v>
      </c>
      <c r="E729" s="235" t="s">
        <v>239</v>
      </c>
      <c r="F729" s="348" t="s">
        <v>1714</v>
      </c>
      <c r="G729" s="392"/>
    </row>
    <row r="730" spans="1:7" s="196" customFormat="1">
      <c r="A730" s="235" t="s">
        <v>238</v>
      </c>
      <c r="B730" s="196">
        <v>21000723</v>
      </c>
      <c r="C730" s="242">
        <v>472.5</v>
      </c>
      <c r="D730" s="236">
        <v>44536</v>
      </c>
      <c r="E730" s="235" t="s">
        <v>239</v>
      </c>
      <c r="F730" s="348" t="s">
        <v>1715</v>
      </c>
      <c r="G730" s="392"/>
    </row>
    <row r="731" spans="1:7" s="196" customFormat="1">
      <c r="A731" s="235" t="s">
        <v>238</v>
      </c>
      <c r="B731" s="196">
        <v>21000724</v>
      </c>
      <c r="C731" s="242">
        <v>80000</v>
      </c>
      <c r="D731" s="236">
        <v>44538</v>
      </c>
      <c r="E731" s="235" t="s">
        <v>239</v>
      </c>
      <c r="F731" s="348" t="s">
        <v>1716</v>
      </c>
      <c r="G731" s="392"/>
    </row>
    <row r="732" spans="1:7" s="196" customFormat="1">
      <c r="A732" s="235" t="s">
        <v>238</v>
      </c>
      <c r="B732" s="196">
        <v>21000725</v>
      </c>
      <c r="C732" s="242">
        <v>100000</v>
      </c>
      <c r="D732" s="236">
        <v>44538</v>
      </c>
      <c r="E732" s="235" t="s">
        <v>239</v>
      </c>
      <c r="F732" s="348" t="s">
        <v>1716</v>
      </c>
      <c r="G732" s="392"/>
    </row>
    <row r="733" spans="1:7" s="196" customFormat="1">
      <c r="A733" s="235" t="s">
        <v>238</v>
      </c>
      <c r="B733" s="196">
        <v>21000726</v>
      </c>
      <c r="C733" s="242">
        <v>80000</v>
      </c>
      <c r="D733" s="236">
        <v>44538</v>
      </c>
      <c r="E733" s="235" t="s">
        <v>239</v>
      </c>
      <c r="F733" s="348" t="s">
        <v>1716</v>
      </c>
      <c r="G733" s="392"/>
    </row>
    <row r="734" spans="1:7" s="196" customFormat="1">
      <c r="A734" s="235" t="s">
        <v>238</v>
      </c>
      <c r="B734" s="196">
        <v>21000727</v>
      </c>
      <c r="C734" s="242">
        <v>80000</v>
      </c>
      <c r="D734" s="236">
        <v>44538</v>
      </c>
      <c r="E734" s="235" t="s">
        <v>239</v>
      </c>
      <c r="F734" s="348" t="s">
        <v>1716</v>
      </c>
      <c r="G734" s="392"/>
    </row>
    <row r="735" spans="1:7" s="196" customFormat="1">
      <c r="A735" s="235" t="s">
        <v>238</v>
      </c>
      <c r="B735" s="196">
        <v>21000728</v>
      </c>
      <c r="C735" s="242">
        <v>80000</v>
      </c>
      <c r="D735" s="236">
        <v>44538</v>
      </c>
      <c r="E735" s="235" t="s">
        <v>239</v>
      </c>
      <c r="F735" s="348" t="s">
        <v>1716</v>
      </c>
      <c r="G735" s="392"/>
    </row>
    <row r="736" spans="1:7" s="196" customFormat="1">
      <c r="A736" s="235" t="s">
        <v>238</v>
      </c>
      <c r="B736" s="196">
        <v>21000729</v>
      </c>
      <c r="C736" s="242">
        <v>100000</v>
      </c>
      <c r="D736" s="236">
        <v>44538</v>
      </c>
      <c r="E736" s="235" t="s">
        <v>239</v>
      </c>
      <c r="F736" s="348" t="s">
        <v>1717</v>
      </c>
      <c r="G736" s="392"/>
    </row>
    <row r="737" spans="1:7" s="196" customFormat="1">
      <c r="A737" s="235" t="s">
        <v>238</v>
      </c>
      <c r="B737" s="196">
        <v>21000730</v>
      </c>
      <c r="C737" s="242">
        <v>80000</v>
      </c>
      <c r="D737" s="236">
        <v>44538</v>
      </c>
      <c r="E737" s="235" t="s">
        <v>239</v>
      </c>
      <c r="F737" s="348" t="s">
        <v>1717</v>
      </c>
      <c r="G737" s="392"/>
    </row>
    <row r="738" spans="1:7" s="196" customFormat="1">
      <c r="A738" s="235" t="s">
        <v>238</v>
      </c>
      <c r="B738" s="196">
        <v>21000731</v>
      </c>
      <c r="C738" s="242">
        <v>80000</v>
      </c>
      <c r="D738" s="236">
        <v>44538</v>
      </c>
      <c r="E738" s="235" t="s">
        <v>239</v>
      </c>
      <c r="F738" s="348" t="s">
        <v>1717</v>
      </c>
      <c r="G738" s="392"/>
    </row>
    <row r="739" spans="1:7" s="196" customFormat="1">
      <c r="A739" s="235" t="s">
        <v>238</v>
      </c>
      <c r="B739" s="196">
        <v>21000732</v>
      </c>
      <c r="C739" s="242">
        <v>80000</v>
      </c>
      <c r="D739" s="236">
        <v>44538</v>
      </c>
      <c r="E739" s="235" t="s">
        <v>239</v>
      </c>
      <c r="F739" s="348" t="s">
        <v>1717</v>
      </c>
      <c r="G739" s="392"/>
    </row>
    <row r="740" spans="1:7" s="196" customFormat="1">
      <c r="A740" s="235" t="s">
        <v>238</v>
      </c>
      <c r="B740" s="196">
        <v>21000733</v>
      </c>
      <c r="C740" s="242">
        <v>80000</v>
      </c>
      <c r="D740" s="236">
        <v>44538</v>
      </c>
      <c r="E740" s="235" t="s">
        <v>239</v>
      </c>
      <c r="F740" s="348" t="s">
        <v>1717</v>
      </c>
      <c r="G740" s="392"/>
    </row>
    <row r="741" spans="1:7" s="196" customFormat="1">
      <c r="A741" s="235" t="s">
        <v>238</v>
      </c>
      <c r="B741" s="196">
        <v>21000734</v>
      </c>
      <c r="C741" s="242">
        <v>100000</v>
      </c>
      <c r="D741" s="236">
        <v>44538</v>
      </c>
      <c r="E741" s="235" t="s">
        <v>239</v>
      </c>
      <c r="F741" s="348" t="s">
        <v>1717</v>
      </c>
      <c r="G741" s="392"/>
    </row>
    <row r="742" spans="1:7" s="196" customFormat="1">
      <c r="A742" s="235" t="s">
        <v>238</v>
      </c>
      <c r="B742" s="196">
        <v>21000735</v>
      </c>
      <c r="C742" s="242">
        <v>80000</v>
      </c>
      <c r="D742" s="236">
        <v>44538</v>
      </c>
      <c r="E742" s="235" t="s">
        <v>239</v>
      </c>
      <c r="F742" s="348" t="s">
        <v>1717</v>
      </c>
      <c r="G742" s="392"/>
    </row>
    <row r="743" spans="1:7" s="196" customFormat="1">
      <c r="A743" s="235" t="s">
        <v>238</v>
      </c>
      <c r="B743" s="196">
        <v>21000736</v>
      </c>
      <c r="C743" s="242">
        <v>80000</v>
      </c>
      <c r="D743" s="236">
        <v>44538</v>
      </c>
      <c r="E743" s="235" t="s">
        <v>239</v>
      </c>
      <c r="F743" s="348" t="s">
        <v>1717</v>
      </c>
      <c r="G743" s="392"/>
    </row>
    <row r="744" spans="1:7" s="196" customFormat="1">
      <c r="A744" s="235" t="s">
        <v>238</v>
      </c>
      <c r="B744" s="196">
        <v>21000737</v>
      </c>
      <c r="C744" s="242">
        <v>80000</v>
      </c>
      <c r="D744" s="236">
        <v>44538</v>
      </c>
      <c r="E744" s="235" t="s">
        <v>239</v>
      </c>
      <c r="F744" s="348" t="s">
        <v>1717</v>
      </c>
      <c r="G744" s="392"/>
    </row>
    <row r="745" spans="1:7" s="196" customFormat="1">
      <c r="A745" s="235" t="s">
        <v>238</v>
      </c>
      <c r="B745" s="196">
        <v>21000738</v>
      </c>
      <c r="C745" s="242">
        <v>80000</v>
      </c>
      <c r="D745" s="236">
        <v>44538</v>
      </c>
      <c r="E745" s="235" t="s">
        <v>239</v>
      </c>
      <c r="F745" s="348" t="s">
        <v>1717</v>
      </c>
      <c r="G745" s="392"/>
    </row>
    <row r="746" spans="1:7" s="196" customFormat="1">
      <c r="A746" s="235" t="s">
        <v>238</v>
      </c>
      <c r="B746" s="196">
        <v>21000739</v>
      </c>
      <c r="C746" s="242">
        <v>80000</v>
      </c>
      <c r="D746" s="236">
        <v>44538</v>
      </c>
      <c r="E746" s="235" t="s">
        <v>239</v>
      </c>
      <c r="F746" s="348" t="s">
        <v>1717</v>
      </c>
      <c r="G746" s="392"/>
    </row>
    <row r="747" spans="1:7" s="196" customFormat="1">
      <c r="A747" s="235" t="s">
        <v>238</v>
      </c>
      <c r="B747" s="196">
        <v>21000740</v>
      </c>
      <c r="C747" s="242">
        <v>300000</v>
      </c>
      <c r="D747" s="236">
        <v>44538</v>
      </c>
      <c r="E747" s="235" t="s">
        <v>239</v>
      </c>
      <c r="F747" s="348" t="s">
        <v>1717</v>
      </c>
      <c r="G747" s="392"/>
    </row>
    <row r="748" spans="1:7" s="196" customFormat="1">
      <c r="A748" s="235" t="s">
        <v>238</v>
      </c>
      <c r="B748" s="196">
        <v>21000741</v>
      </c>
      <c r="C748" s="242">
        <v>80000</v>
      </c>
      <c r="D748" s="236">
        <v>44538</v>
      </c>
      <c r="E748" s="235" t="s">
        <v>239</v>
      </c>
      <c r="F748" s="348" t="s">
        <v>1717</v>
      </c>
      <c r="G748" s="392"/>
    </row>
    <row r="749" spans="1:7" s="196" customFormat="1">
      <c r="A749" s="235" t="s">
        <v>238</v>
      </c>
      <c r="B749" s="196">
        <v>21000742</v>
      </c>
      <c r="C749" s="242">
        <v>80000</v>
      </c>
      <c r="D749" s="236">
        <v>44538</v>
      </c>
      <c r="E749" s="235" t="s">
        <v>239</v>
      </c>
      <c r="F749" s="348" t="s">
        <v>1717</v>
      </c>
      <c r="G749" s="392"/>
    </row>
    <row r="750" spans="1:7" s="196" customFormat="1">
      <c r="A750" s="235" t="s">
        <v>238</v>
      </c>
      <c r="B750" s="196">
        <v>21000743</v>
      </c>
      <c r="C750" s="242">
        <v>80000</v>
      </c>
      <c r="D750" s="236">
        <v>44538</v>
      </c>
      <c r="E750" s="235" t="s">
        <v>239</v>
      </c>
      <c r="F750" s="348" t="s">
        <v>1717</v>
      </c>
      <c r="G750" s="392"/>
    </row>
    <row r="751" spans="1:7" s="196" customFormat="1">
      <c r="A751" s="235" t="s">
        <v>238</v>
      </c>
      <c r="B751" s="196">
        <v>21000744</v>
      </c>
      <c r="C751" s="242">
        <v>80000</v>
      </c>
      <c r="D751" s="236">
        <v>44538</v>
      </c>
      <c r="E751" s="235" t="s">
        <v>239</v>
      </c>
      <c r="F751" s="348" t="s">
        <v>1717</v>
      </c>
      <c r="G751" s="392"/>
    </row>
    <row r="752" spans="1:7" s="196" customFormat="1">
      <c r="A752" s="235" t="s">
        <v>238</v>
      </c>
      <c r="B752" s="196">
        <v>21000745</v>
      </c>
      <c r="C752" s="242">
        <v>100000</v>
      </c>
      <c r="D752" s="236">
        <v>44538</v>
      </c>
      <c r="E752" s="235" t="s">
        <v>239</v>
      </c>
      <c r="F752" s="348" t="s">
        <v>1717</v>
      </c>
      <c r="G752" s="392"/>
    </row>
    <row r="753" spans="1:7" s="196" customFormat="1">
      <c r="A753" s="235" t="s">
        <v>238</v>
      </c>
      <c r="B753" s="196">
        <v>21000746</v>
      </c>
      <c r="C753" s="242">
        <v>80000</v>
      </c>
      <c r="D753" s="236">
        <v>44538</v>
      </c>
      <c r="E753" s="235" t="s">
        <v>239</v>
      </c>
      <c r="F753" s="348" t="s">
        <v>1717</v>
      </c>
      <c r="G753" s="392"/>
    </row>
    <row r="754" spans="1:7" s="196" customFormat="1">
      <c r="A754" s="235" t="s">
        <v>238</v>
      </c>
      <c r="B754" s="196">
        <v>21000747</v>
      </c>
      <c r="C754" s="242">
        <v>80000</v>
      </c>
      <c r="D754" s="236">
        <v>44538</v>
      </c>
      <c r="E754" s="235" t="s">
        <v>239</v>
      </c>
      <c r="F754" s="348" t="s">
        <v>1717</v>
      </c>
      <c r="G754" s="392"/>
    </row>
    <row r="755" spans="1:7" s="196" customFormat="1">
      <c r="A755" s="235" t="s">
        <v>238</v>
      </c>
      <c r="B755" s="196">
        <v>21000748</v>
      </c>
      <c r="C755" s="242">
        <v>100000</v>
      </c>
      <c r="D755" s="236">
        <v>44538</v>
      </c>
      <c r="E755" s="235" t="s">
        <v>239</v>
      </c>
      <c r="F755" s="348" t="s">
        <v>1717</v>
      </c>
      <c r="G755" s="392"/>
    </row>
    <row r="756" spans="1:7" s="196" customFormat="1">
      <c r="A756" s="235" t="s">
        <v>238</v>
      </c>
      <c r="B756" s="196">
        <v>21000749</v>
      </c>
      <c r="C756" s="242">
        <v>80000</v>
      </c>
      <c r="D756" s="236">
        <v>44538</v>
      </c>
      <c r="E756" s="235" t="s">
        <v>239</v>
      </c>
      <c r="F756" s="348" t="s">
        <v>1717</v>
      </c>
      <c r="G756" s="392"/>
    </row>
    <row r="757" spans="1:7" s="196" customFormat="1">
      <c r="A757" s="235" t="s">
        <v>238</v>
      </c>
      <c r="B757" s="196">
        <v>21000750</v>
      </c>
      <c r="C757" s="242">
        <v>80000</v>
      </c>
      <c r="D757" s="236">
        <v>44538</v>
      </c>
      <c r="E757" s="235" t="s">
        <v>239</v>
      </c>
      <c r="F757" s="348" t="s">
        <v>1717</v>
      </c>
      <c r="G757" s="392"/>
    </row>
    <row r="758" spans="1:7" s="196" customFormat="1">
      <c r="A758" s="235" t="s">
        <v>238</v>
      </c>
      <c r="B758" s="196">
        <v>21000751</v>
      </c>
      <c r="C758" s="242">
        <v>80000</v>
      </c>
      <c r="D758" s="236">
        <v>44538</v>
      </c>
      <c r="E758" s="235" t="s">
        <v>239</v>
      </c>
      <c r="F758" s="348" t="s">
        <v>1717</v>
      </c>
      <c r="G758" s="392"/>
    </row>
    <row r="759" spans="1:7" s="196" customFormat="1">
      <c r="A759" s="235" t="s">
        <v>238</v>
      </c>
      <c r="B759" s="196">
        <v>21000752</v>
      </c>
      <c r="C759" s="242">
        <v>80000</v>
      </c>
      <c r="D759" s="236">
        <v>44538</v>
      </c>
      <c r="E759" s="235" t="s">
        <v>421</v>
      </c>
      <c r="F759" s="348" t="s">
        <v>1718</v>
      </c>
      <c r="G759" s="392"/>
    </row>
    <row r="760" spans="1:7" s="196" customFormat="1">
      <c r="A760" s="235" t="s">
        <v>238</v>
      </c>
      <c r="B760" s="196">
        <v>21000753</v>
      </c>
      <c r="C760" s="242">
        <v>80000</v>
      </c>
      <c r="D760" s="236">
        <v>44538</v>
      </c>
      <c r="E760" s="235" t="s">
        <v>421</v>
      </c>
      <c r="F760" s="348" t="s">
        <v>1718</v>
      </c>
      <c r="G760" s="392"/>
    </row>
    <row r="761" spans="1:7" s="196" customFormat="1">
      <c r="A761" s="235" t="s">
        <v>238</v>
      </c>
      <c r="B761" s="196">
        <v>21000754</v>
      </c>
      <c r="C761" s="242">
        <v>80000</v>
      </c>
      <c r="D761" s="236">
        <v>44538</v>
      </c>
      <c r="E761" s="235" t="s">
        <v>421</v>
      </c>
      <c r="F761" s="348" t="s">
        <v>1718</v>
      </c>
      <c r="G761" s="392"/>
    </row>
    <row r="762" spans="1:7" s="196" customFormat="1">
      <c r="A762" s="235" t="s">
        <v>238</v>
      </c>
      <c r="B762" s="196">
        <v>21000755</v>
      </c>
      <c r="C762" s="242">
        <v>80000</v>
      </c>
      <c r="D762" s="236">
        <v>44538</v>
      </c>
      <c r="E762" s="235" t="s">
        <v>421</v>
      </c>
      <c r="F762" s="348" t="s">
        <v>1718</v>
      </c>
      <c r="G762" s="392"/>
    </row>
    <row r="763" spans="1:7" s="196" customFormat="1">
      <c r="A763" s="235" t="s">
        <v>238</v>
      </c>
      <c r="B763" s="196">
        <v>21000756</v>
      </c>
      <c r="C763" s="242">
        <v>100000</v>
      </c>
      <c r="D763" s="236">
        <v>44538</v>
      </c>
      <c r="E763" s="235" t="s">
        <v>421</v>
      </c>
      <c r="F763" s="348" t="s">
        <v>1718</v>
      </c>
      <c r="G763" s="392"/>
    </row>
    <row r="764" spans="1:7" s="196" customFormat="1">
      <c r="A764" s="235" t="s">
        <v>238</v>
      </c>
      <c r="B764" s="196">
        <v>21000757</v>
      </c>
      <c r="C764" s="242">
        <v>80000</v>
      </c>
      <c r="D764" s="236">
        <v>44538</v>
      </c>
      <c r="E764" s="235" t="s">
        <v>239</v>
      </c>
      <c r="F764" s="348" t="s">
        <v>1719</v>
      </c>
      <c r="G764" s="392"/>
    </row>
    <row r="765" spans="1:7" s="196" customFormat="1">
      <c r="A765" s="235" t="s">
        <v>238</v>
      </c>
      <c r="B765" s="196">
        <v>21000758</v>
      </c>
      <c r="C765" s="242">
        <v>80000</v>
      </c>
      <c r="D765" s="236">
        <v>44538</v>
      </c>
      <c r="E765" s="235" t="s">
        <v>239</v>
      </c>
      <c r="F765" s="348" t="s">
        <v>1716</v>
      </c>
      <c r="G765" s="392"/>
    </row>
    <row r="766" spans="1:7" s="196" customFormat="1">
      <c r="A766" s="235" t="s">
        <v>238</v>
      </c>
      <c r="B766" s="196">
        <v>21000759</v>
      </c>
      <c r="C766" s="242">
        <v>124694</v>
      </c>
      <c r="D766" s="236">
        <v>44539</v>
      </c>
      <c r="E766" s="235" t="s">
        <v>239</v>
      </c>
      <c r="F766" s="393" t="s">
        <v>1720</v>
      </c>
      <c r="G766" s="392"/>
    </row>
    <row r="767" spans="1:7" s="196" customFormat="1">
      <c r="A767" s="235" t="s">
        <v>238</v>
      </c>
      <c r="B767" s="196">
        <v>21000761</v>
      </c>
      <c r="C767" s="242">
        <v>285781.68</v>
      </c>
      <c r="D767" s="236">
        <v>44539</v>
      </c>
      <c r="E767" s="235" t="s">
        <v>239</v>
      </c>
      <c r="F767" s="393" t="s">
        <v>1721</v>
      </c>
      <c r="G767" s="392"/>
    </row>
    <row r="768" spans="1:7" s="196" customFormat="1">
      <c r="A768" s="235" t="s">
        <v>238</v>
      </c>
      <c r="B768" s="196">
        <v>21000764</v>
      </c>
      <c r="C768" s="242">
        <v>44625</v>
      </c>
      <c r="D768" s="236">
        <v>44539</v>
      </c>
      <c r="E768" s="235" t="s">
        <v>239</v>
      </c>
      <c r="F768" s="393" t="s">
        <v>1722</v>
      </c>
      <c r="G768" s="392"/>
    </row>
    <row r="769" spans="1:7" s="196" customFormat="1">
      <c r="A769" s="235" t="s">
        <v>238</v>
      </c>
      <c r="B769" s="196">
        <v>21000766</v>
      </c>
      <c r="C769" s="242">
        <v>277701.3</v>
      </c>
      <c r="D769" s="236">
        <v>44539</v>
      </c>
      <c r="E769" s="235" t="s">
        <v>239</v>
      </c>
      <c r="F769" s="393" t="s">
        <v>1723</v>
      </c>
      <c r="G769" s="392"/>
    </row>
    <row r="770" spans="1:7" s="196" customFormat="1">
      <c r="A770" s="235" t="s">
        <v>238</v>
      </c>
      <c r="B770" s="196">
        <v>21000767</v>
      </c>
      <c r="C770" s="242">
        <v>19800</v>
      </c>
      <c r="D770" s="236">
        <v>44539</v>
      </c>
      <c r="E770" s="235" t="s">
        <v>239</v>
      </c>
      <c r="F770" s="348" t="s">
        <v>1724</v>
      </c>
      <c r="G770" s="392"/>
    </row>
    <row r="771" spans="1:7" s="196" customFormat="1">
      <c r="A771" s="235" t="s">
        <v>238</v>
      </c>
      <c r="B771" s="196">
        <v>21000768</v>
      </c>
      <c r="C771" s="242">
        <v>452696.06</v>
      </c>
      <c r="D771" s="236">
        <v>44539</v>
      </c>
      <c r="E771" s="235" t="s">
        <v>239</v>
      </c>
      <c r="F771" s="393" t="s">
        <v>1725</v>
      </c>
      <c r="G771" s="392"/>
    </row>
    <row r="772" spans="1:7" s="196" customFormat="1">
      <c r="A772" s="235" t="s">
        <v>238</v>
      </c>
      <c r="B772" s="196">
        <v>21000770</v>
      </c>
      <c r="C772" s="242">
        <v>439412.87</v>
      </c>
      <c r="D772" s="236">
        <v>44539</v>
      </c>
      <c r="E772" s="235" t="s">
        <v>239</v>
      </c>
      <c r="F772" s="393" t="s">
        <v>1726</v>
      </c>
      <c r="G772" s="392"/>
    </row>
    <row r="773" spans="1:7" s="196" customFormat="1">
      <c r="A773" s="235" t="s">
        <v>238</v>
      </c>
      <c r="B773" s="196">
        <v>21000760</v>
      </c>
      <c r="C773" s="242">
        <v>96452.9</v>
      </c>
      <c r="D773" s="236">
        <v>44539</v>
      </c>
      <c r="E773" s="235" t="s">
        <v>239</v>
      </c>
      <c r="F773" s="348" t="s">
        <v>1727</v>
      </c>
      <c r="G773" s="392"/>
    </row>
    <row r="774" spans="1:7" s="196" customFormat="1">
      <c r="A774" s="235" t="s">
        <v>238</v>
      </c>
      <c r="B774" s="196">
        <v>21000762</v>
      </c>
      <c r="C774" s="242">
        <v>3264.51</v>
      </c>
      <c r="D774" s="236">
        <v>44539</v>
      </c>
      <c r="E774" s="235" t="s">
        <v>239</v>
      </c>
      <c r="F774" s="348" t="s">
        <v>1728</v>
      </c>
      <c r="G774" s="392"/>
    </row>
    <row r="775" spans="1:7" s="196" customFormat="1">
      <c r="A775" s="235" t="s">
        <v>238</v>
      </c>
      <c r="B775" s="196">
        <v>21000763</v>
      </c>
      <c r="C775" s="242">
        <v>195300</v>
      </c>
      <c r="D775" s="236">
        <v>44539</v>
      </c>
      <c r="E775" s="235" t="s">
        <v>239</v>
      </c>
      <c r="F775" s="393" t="s">
        <v>1729</v>
      </c>
      <c r="G775" s="392"/>
    </row>
    <row r="776" spans="1:7" s="196" customFormat="1">
      <c r="A776" s="235" t="s">
        <v>238</v>
      </c>
      <c r="B776" s="196">
        <v>21000765</v>
      </c>
      <c r="C776" s="242">
        <v>5375</v>
      </c>
      <c r="D776" s="236">
        <v>44539</v>
      </c>
      <c r="E776" s="235" t="s">
        <v>239</v>
      </c>
      <c r="F776" s="348" t="s">
        <v>1730</v>
      </c>
      <c r="G776" s="392"/>
    </row>
    <row r="777" spans="1:7" s="196" customFormat="1">
      <c r="A777" s="235" t="s">
        <v>238</v>
      </c>
      <c r="B777" s="196">
        <v>21000769</v>
      </c>
      <c r="C777" s="242">
        <v>51451.6</v>
      </c>
      <c r="D777" s="236">
        <v>44539</v>
      </c>
      <c r="E777" s="235" t="s">
        <v>239</v>
      </c>
      <c r="F777" s="348" t="s">
        <v>1731</v>
      </c>
      <c r="G777" s="392"/>
    </row>
    <row r="778" spans="1:7" s="196" customFormat="1">
      <c r="A778" s="235" t="s">
        <v>238</v>
      </c>
      <c r="B778" s="196">
        <v>21000771</v>
      </c>
      <c r="C778" s="242">
        <v>3224475</v>
      </c>
      <c r="D778" s="236">
        <v>44540</v>
      </c>
      <c r="E778" s="235" t="s">
        <v>239</v>
      </c>
      <c r="F778" s="348" t="s">
        <v>1732</v>
      </c>
      <c r="G778" s="392"/>
    </row>
    <row r="779" spans="1:7" s="196" customFormat="1">
      <c r="A779" s="235" t="s">
        <v>238</v>
      </c>
      <c r="B779" s="196">
        <v>21000772</v>
      </c>
      <c r="C779" s="242">
        <v>900</v>
      </c>
      <c r="D779" s="236">
        <v>44540</v>
      </c>
      <c r="E779" s="235" t="s">
        <v>239</v>
      </c>
      <c r="F779" s="348" t="s">
        <v>1733</v>
      </c>
      <c r="G779" s="392"/>
    </row>
    <row r="780" spans="1:7" s="196" customFormat="1">
      <c r="A780" s="235" t="s">
        <v>238</v>
      </c>
      <c r="B780" s="196">
        <v>21000773</v>
      </c>
      <c r="C780" s="242">
        <v>7400</v>
      </c>
      <c r="D780" s="236">
        <v>44540</v>
      </c>
      <c r="E780" s="235" t="s">
        <v>239</v>
      </c>
      <c r="F780" s="393" t="s">
        <v>1734</v>
      </c>
      <c r="G780" s="392"/>
    </row>
    <row r="781" spans="1:7" s="196" customFormat="1">
      <c r="A781" s="235" t="s">
        <v>238</v>
      </c>
      <c r="B781" s="196">
        <v>21000774</v>
      </c>
      <c r="C781" s="242">
        <v>2880</v>
      </c>
      <c r="D781" s="236">
        <v>44540</v>
      </c>
      <c r="E781" s="235" t="s">
        <v>239</v>
      </c>
      <c r="F781" s="348" t="s">
        <v>1735</v>
      </c>
      <c r="G781" s="392"/>
    </row>
    <row r="782" spans="1:7" s="196" customFormat="1">
      <c r="A782" s="235" t="s">
        <v>238</v>
      </c>
      <c r="B782" s="196">
        <v>21000775</v>
      </c>
      <c r="C782" s="242">
        <v>1066678.44</v>
      </c>
      <c r="D782" s="236">
        <v>44540</v>
      </c>
      <c r="E782" s="235" t="s">
        <v>239</v>
      </c>
      <c r="F782" s="393" t="s">
        <v>1736</v>
      </c>
      <c r="G782" s="392"/>
    </row>
    <row r="783" spans="1:7" s="196" customFormat="1">
      <c r="A783" s="235" t="s">
        <v>238</v>
      </c>
      <c r="B783" s="196">
        <v>21000776</v>
      </c>
      <c r="C783" s="242">
        <v>10770.88</v>
      </c>
      <c r="D783" s="236">
        <v>44540</v>
      </c>
      <c r="E783" s="235" t="s">
        <v>239</v>
      </c>
      <c r="F783" s="393" t="s">
        <v>1737</v>
      </c>
      <c r="G783" s="392"/>
    </row>
    <row r="784" spans="1:7" s="196" customFormat="1">
      <c r="A784" s="235" t="s">
        <v>238</v>
      </c>
      <c r="B784" s="196">
        <v>21000777</v>
      </c>
      <c r="C784" s="242">
        <v>25000000</v>
      </c>
      <c r="D784" s="236">
        <v>44540</v>
      </c>
      <c r="E784" s="235" t="s">
        <v>239</v>
      </c>
      <c r="F784" s="393" t="s">
        <v>1738</v>
      </c>
      <c r="G784" s="392"/>
    </row>
    <row r="785" spans="1:7" s="196" customFormat="1">
      <c r="A785" s="235" t="s">
        <v>238</v>
      </c>
      <c r="B785" s="196">
        <v>21000778</v>
      </c>
      <c r="C785" s="242">
        <v>198715.98</v>
      </c>
      <c r="D785" s="236">
        <v>44540</v>
      </c>
      <c r="E785" s="235" t="s">
        <v>239</v>
      </c>
      <c r="F785" s="393" t="s">
        <v>1739</v>
      </c>
      <c r="G785" s="392"/>
    </row>
    <row r="786" spans="1:7" s="196" customFormat="1">
      <c r="A786" s="235" t="s">
        <v>238</v>
      </c>
      <c r="B786" s="196">
        <v>21000780</v>
      </c>
      <c r="C786" s="242">
        <v>392408.66</v>
      </c>
      <c r="D786" s="236">
        <v>44540</v>
      </c>
      <c r="E786" s="235" t="s">
        <v>239</v>
      </c>
      <c r="F786" s="393" t="s">
        <v>1740</v>
      </c>
      <c r="G786" s="392"/>
    </row>
    <row r="787" spans="1:7" s="196" customFormat="1">
      <c r="A787" s="235" t="s">
        <v>238</v>
      </c>
      <c r="B787" s="196">
        <v>21000782</v>
      </c>
      <c r="C787" s="242">
        <v>179945.9</v>
      </c>
      <c r="D787" s="236">
        <v>44540</v>
      </c>
      <c r="E787" s="235" t="s">
        <v>239</v>
      </c>
      <c r="F787" s="393" t="s">
        <v>1741</v>
      </c>
      <c r="G787" s="392"/>
    </row>
    <row r="788" spans="1:7" s="196" customFormat="1">
      <c r="A788" s="235" t="s">
        <v>238</v>
      </c>
      <c r="B788" s="196">
        <v>21000784</v>
      </c>
      <c r="C788" s="242">
        <v>357398.78</v>
      </c>
      <c r="D788" s="236">
        <v>44540</v>
      </c>
      <c r="E788" s="235" t="s">
        <v>239</v>
      </c>
      <c r="F788" s="393" t="s">
        <v>1742</v>
      </c>
      <c r="G788" s="392"/>
    </row>
    <row r="789" spans="1:7" s="196" customFormat="1">
      <c r="A789" s="235" t="s">
        <v>238</v>
      </c>
      <c r="B789" s="196">
        <v>21000786</v>
      </c>
      <c r="C789" s="242">
        <v>178444.15</v>
      </c>
      <c r="D789" s="236">
        <v>44540</v>
      </c>
      <c r="E789" s="235" t="s">
        <v>239</v>
      </c>
      <c r="F789" s="393" t="s">
        <v>1743</v>
      </c>
      <c r="G789" s="392"/>
    </row>
    <row r="790" spans="1:7" s="196" customFormat="1">
      <c r="A790" s="235" t="s">
        <v>238</v>
      </c>
      <c r="B790" s="196">
        <v>21000788</v>
      </c>
      <c r="C790" s="242">
        <v>167792.48</v>
      </c>
      <c r="D790" s="236">
        <v>44540</v>
      </c>
      <c r="E790" s="235" t="s">
        <v>239</v>
      </c>
      <c r="F790" s="393" t="s">
        <v>1744</v>
      </c>
      <c r="G790" s="392"/>
    </row>
    <row r="791" spans="1:7" s="196" customFormat="1">
      <c r="A791" s="235" t="s">
        <v>238</v>
      </c>
      <c r="B791" s="196">
        <v>21000790</v>
      </c>
      <c r="C791" s="242">
        <v>1826992.96</v>
      </c>
      <c r="D791" s="236">
        <v>44540</v>
      </c>
      <c r="E791" s="235" t="s">
        <v>239</v>
      </c>
      <c r="F791" s="393" t="s">
        <v>1745</v>
      </c>
      <c r="G791" s="392"/>
    </row>
    <row r="792" spans="1:7" s="196" customFormat="1">
      <c r="A792" s="235" t="s">
        <v>238</v>
      </c>
      <c r="B792" s="196">
        <v>21000779</v>
      </c>
      <c r="C792" s="242">
        <v>17700</v>
      </c>
      <c r="D792" s="236">
        <v>44540</v>
      </c>
      <c r="E792" s="235" t="s">
        <v>239</v>
      </c>
      <c r="F792" s="393" t="s">
        <v>1746</v>
      </c>
      <c r="G792" s="392"/>
    </row>
    <row r="793" spans="1:7" s="196" customFormat="1">
      <c r="A793" s="235" t="s">
        <v>238</v>
      </c>
      <c r="B793" s="196">
        <v>21000781</v>
      </c>
      <c r="C793" s="242">
        <v>29280.86</v>
      </c>
      <c r="D793" s="236">
        <v>44540</v>
      </c>
      <c r="E793" s="235" t="s">
        <v>239</v>
      </c>
      <c r="F793" s="348" t="s">
        <v>1747</v>
      </c>
      <c r="G793" s="392"/>
    </row>
    <row r="794" spans="1:7" s="196" customFormat="1">
      <c r="A794" s="235" t="s">
        <v>238</v>
      </c>
      <c r="B794" s="196">
        <v>21000783</v>
      </c>
      <c r="C794" s="242">
        <v>20054.099999999999</v>
      </c>
      <c r="D794" s="236">
        <v>44540</v>
      </c>
      <c r="E794" s="235" t="s">
        <v>239</v>
      </c>
      <c r="F794" s="348" t="s">
        <v>1748</v>
      </c>
      <c r="G794" s="392"/>
    </row>
    <row r="795" spans="1:7" s="196" customFormat="1">
      <c r="A795" s="235" t="s">
        <v>238</v>
      </c>
      <c r="B795" s="196">
        <v>21000785</v>
      </c>
      <c r="C795" s="242">
        <v>87544</v>
      </c>
      <c r="D795" s="236">
        <v>44540</v>
      </c>
      <c r="E795" s="235" t="s">
        <v>239</v>
      </c>
      <c r="F795" s="348" t="s">
        <v>1749</v>
      </c>
      <c r="G795" s="392"/>
    </row>
    <row r="796" spans="1:7" s="196" customFormat="1">
      <c r="A796" s="235" t="s">
        <v>238</v>
      </c>
      <c r="B796" s="196">
        <v>21000787</v>
      </c>
      <c r="C796" s="242">
        <v>21555.85</v>
      </c>
      <c r="D796" s="236">
        <v>44540</v>
      </c>
      <c r="E796" s="235" t="s">
        <v>239</v>
      </c>
      <c r="F796" s="348" t="s">
        <v>1750</v>
      </c>
      <c r="G796" s="392"/>
    </row>
    <row r="797" spans="1:7" s="196" customFormat="1">
      <c r="A797" s="235" t="s">
        <v>238</v>
      </c>
      <c r="B797" s="196">
        <v>21000789</v>
      </c>
      <c r="C797" s="242">
        <v>32160</v>
      </c>
      <c r="D797" s="236">
        <v>44540</v>
      </c>
      <c r="E797" s="235" t="s">
        <v>239</v>
      </c>
      <c r="F797" s="393" t="s">
        <v>1751</v>
      </c>
      <c r="G797" s="392"/>
    </row>
    <row r="798" spans="1:7" s="196" customFormat="1">
      <c r="A798" s="235" t="s">
        <v>238</v>
      </c>
      <c r="B798" s="196">
        <v>21000791</v>
      </c>
      <c r="C798" s="242">
        <v>3600</v>
      </c>
      <c r="D798" s="236">
        <v>44546</v>
      </c>
      <c r="E798" s="235" t="s">
        <v>239</v>
      </c>
      <c r="F798" s="348" t="s">
        <v>1752</v>
      </c>
      <c r="G798" s="392"/>
    </row>
    <row r="799" spans="1:7" s="196" customFormat="1">
      <c r="A799" s="235"/>
      <c r="C799" s="250">
        <f>SUM(C724:C798)</f>
        <v>38146029.859999992</v>
      </c>
      <c r="D799" s="236"/>
      <c r="E799" s="235"/>
      <c r="F799" s="235"/>
    </row>
    <row r="800" spans="1:7">
      <c r="C800" s="242"/>
    </row>
    <row r="801" spans="1:6" s="161" customFormat="1">
      <c r="A801" s="166" t="s">
        <v>238</v>
      </c>
      <c r="B801" s="161">
        <v>21000792</v>
      </c>
      <c r="C801" s="412">
        <v>2700</v>
      </c>
      <c r="D801" s="167">
        <v>44547</v>
      </c>
      <c r="E801" s="166" t="s">
        <v>239</v>
      </c>
      <c r="F801" s="166" t="s">
        <v>2113</v>
      </c>
    </row>
    <row r="802" spans="1:6" s="161" customFormat="1">
      <c r="A802" s="166" t="s">
        <v>238</v>
      </c>
      <c r="B802" s="161">
        <v>21000793</v>
      </c>
      <c r="C802" s="412">
        <v>6300</v>
      </c>
      <c r="D802" s="167">
        <v>44547</v>
      </c>
      <c r="E802" s="166" t="s">
        <v>239</v>
      </c>
      <c r="F802" s="166" t="s">
        <v>2114</v>
      </c>
    </row>
    <row r="803" spans="1:6">
      <c r="C803" s="413">
        <f>SUM(C801:C802)</f>
        <v>9000</v>
      </c>
    </row>
    <row r="805" spans="1:6">
      <c r="C805" s="173">
        <f>C799+C803</f>
        <v>38155029.859999992</v>
      </c>
    </row>
  </sheetData>
  <autoFilter ref="C1:C166"/>
  <pageMargins left="0.51180555555555496" right="0.51180555555555496" top="0.78749999999999998" bottom="0.78749999999999998" header="0.51180555555555496" footer="0.51180555555555496"/>
  <pageSetup paperSize="9"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dimension ref="A1:ALK1111"/>
  <sheetViews>
    <sheetView tabSelected="1" topLeftCell="L1" zoomScale="80" workbookViewId="0">
      <pane ySplit="7" topLeftCell="A77" activePane="bottomLeft" state="frozen"/>
      <selection pane="bottomLeft" activeCell="AQ14" sqref="AQ14"/>
    </sheetView>
  </sheetViews>
  <sheetFormatPr defaultColWidth="8.5703125" defaultRowHeight="15"/>
  <cols>
    <col min="1" max="1" width="12.85546875" style="161" hidden="1" customWidth="1"/>
    <col min="2" max="2" width="5.140625" style="1" hidden="1" customWidth="1"/>
    <col min="3" max="3" width="6" style="2" hidden="1" customWidth="1"/>
    <col min="4" max="5" width="18.42578125" style="3" customWidth="1"/>
    <col min="6" max="6" width="47" style="3" customWidth="1"/>
    <col min="7" max="7" width="38.85546875" style="3" customWidth="1"/>
    <col min="8" max="8" width="22.140625" style="4" customWidth="1"/>
    <col min="9" max="9" width="18.140625" style="3" customWidth="1"/>
    <col min="10" max="10" width="16.42578125" style="3" customWidth="1"/>
    <col min="11" max="13" width="22.5703125" style="3" customWidth="1"/>
    <col min="14" max="14" width="20.42578125" style="4" customWidth="1"/>
    <col min="15" max="15" width="22.5703125" style="5" customWidth="1"/>
    <col min="16" max="16" width="20.42578125" style="5" customWidth="1"/>
    <col min="17" max="18" width="20.42578125" style="5" hidden="1" customWidth="1"/>
    <col min="19" max="19" width="20.42578125" style="6" hidden="1" customWidth="1"/>
    <col min="20" max="38" width="20.42578125" style="5" hidden="1" customWidth="1"/>
    <col min="39" max="40" width="22.28515625" style="415" customWidth="1"/>
    <col min="41" max="41" width="4" style="415" customWidth="1"/>
    <col min="42" max="42" width="19.28515625" style="416" bestFit="1" customWidth="1"/>
    <col min="43" max="43" width="25.5703125" style="1" customWidth="1"/>
    <col min="44" max="44" width="18.7109375" style="459" customWidth="1"/>
    <col min="45" max="45" width="19.140625" style="28" customWidth="1"/>
    <col min="46" max="46" width="20" style="28" customWidth="1"/>
    <col min="47" max="47" width="17.42578125" style="28" customWidth="1"/>
    <col min="48" max="48" width="20.28515625" style="1" customWidth="1"/>
    <col min="49" max="999" width="8.42578125" style="1"/>
  </cols>
  <sheetData>
    <row r="1" spans="1:54" ht="15" customHeight="1">
      <c r="B1" s="8"/>
      <c r="C1" s="478"/>
      <c r="D1" s="478"/>
      <c r="E1" s="478"/>
      <c r="F1" s="478"/>
      <c r="G1" s="478"/>
      <c r="H1" s="478"/>
      <c r="I1" s="478"/>
      <c r="J1" s="478"/>
      <c r="K1" s="478"/>
      <c r="L1" s="478"/>
      <c r="M1" s="478"/>
      <c r="N1" s="478"/>
      <c r="O1" s="478"/>
      <c r="P1" s="478"/>
      <c r="Q1" s="478"/>
      <c r="R1" s="478"/>
      <c r="S1" s="478"/>
      <c r="T1" s="478"/>
      <c r="U1" s="478"/>
      <c r="V1" s="478"/>
      <c r="W1" s="478"/>
      <c r="X1" s="478"/>
      <c r="Y1" s="478"/>
      <c r="Z1" s="478"/>
      <c r="AA1" s="478"/>
      <c r="AB1" s="478"/>
      <c r="AC1" s="478"/>
      <c r="AD1" s="478"/>
      <c r="AE1" s="478"/>
      <c r="AF1" s="478"/>
      <c r="AG1" s="334"/>
      <c r="AH1" s="334"/>
      <c r="AI1" s="334"/>
      <c r="AJ1" s="334"/>
      <c r="AK1" s="334"/>
      <c r="AL1" s="334"/>
      <c r="AM1" s="334"/>
      <c r="AN1" s="334"/>
      <c r="AO1" s="334"/>
      <c r="AP1" s="334"/>
      <c r="AQ1" s="334"/>
      <c r="AR1" s="334"/>
    </row>
    <row r="2" spans="1:54" ht="15" customHeight="1">
      <c r="B2" s="9"/>
      <c r="C2" s="10"/>
      <c r="D2" s="479" t="s">
        <v>0</v>
      </c>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333"/>
      <c r="AH2" s="333"/>
      <c r="AI2" s="333"/>
      <c r="AJ2" s="333"/>
      <c r="AK2" s="333"/>
      <c r="AL2" s="333"/>
      <c r="AM2" s="333"/>
      <c r="AN2" s="333"/>
      <c r="AO2" s="333"/>
      <c r="AP2" s="333"/>
      <c r="AQ2" s="333"/>
      <c r="AR2" s="333"/>
    </row>
    <row r="3" spans="1:54" ht="15" customHeight="1">
      <c r="B3" s="11"/>
      <c r="C3" s="12"/>
      <c r="D3" s="480" t="s">
        <v>1</v>
      </c>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335"/>
      <c r="AH3" s="335"/>
      <c r="AI3" s="335"/>
      <c r="AJ3" s="335"/>
      <c r="AK3" s="335"/>
      <c r="AL3" s="335"/>
      <c r="AM3" s="335"/>
      <c r="AN3" s="335"/>
      <c r="AO3" s="335"/>
      <c r="AP3" s="335"/>
      <c r="AQ3" s="335"/>
      <c r="AR3" s="335"/>
    </row>
    <row r="4" spans="1:54" ht="15" customHeight="1">
      <c r="B4" s="481" t="s">
        <v>2125</v>
      </c>
      <c r="C4" s="481"/>
      <c r="D4" s="481"/>
      <c r="E4" s="481"/>
      <c r="F4" s="481"/>
      <c r="G4" s="481"/>
      <c r="H4" s="481"/>
      <c r="I4" s="481"/>
      <c r="J4" s="481"/>
      <c r="K4" s="481"/>
      <c r="L4" s="481"/>
      <c r="M4" s="481"/>
      <c r="N4" s="481"/>
      <c r="O4" s="481"/>
      <c r="P4" s="481"/>
      <c r="Q4" s="481"/>
      <c r="R4" s="481"/>
      <c r="S4" s="481"/>
      <c r="T4" s="481"/>
      <c r="U4" s="481"/>
      <c r="V4" s="481"/>
      <c r="W4" s="481"/>
      <c r="X4" s="481"/>
      <c r="Y4" s="481"/>
      <c r="Z4" s="481"/>
      <c r="AA4" s="481"/>
      <c r="AB4" s="481"/>
      <c r="AC4" s="481"/>
      <c r="AD4" s="481"/>
      <c r="AE4" s="481"/>
      <c r="AF4" s="481"/>
      <c r="AG4" s="334"/>
      <c r="AH4" s="334"/>
      <c r="AI4" s="334"/>
      <c r="AJ4" s="334"/>
      <c r="AK4" s="334"/>
      <c r="AL4" s="334"/>
      <c r="AM4" s="334"/>
      <c r="AN4" s="334"/>
      <c r="AO4" s="334"/>
      <c r="AP4" s="334"/>
      <c r="AQ4" s="334"/>
      <c r="AR4" s="334"/>
    </row>
    <row r="5" spans="1:54" s="16" customFormat="1" ht="32.25" customHeight="1">
      <c r="A5" s="304"/>
      <c r="B5" s="482" t="s">
        <v>611</v>
      </c>
      <c r="C5" s="483" t="s">
        <v>2</v>
      </c>
      <c r="D5" s="484" t="s">
        <v>3</v>
      </c>
      <c r="E5" s="337"/>
      <c r="F5" s="486" t="s">
        <v>4</v>
      </c>
      <c r="G5" s="487" t="s">
        <v>5</v>
      </c>
      <c r="H5" s="488" t="s">
        <v>6</v>
      </c>
      <c r="I5" s="14" t="s">
        <v>7</v>
      </c>
      <c r="J5" s="488" t="s">
        <v>8</v>
      </c>
      <c r="K5" s="476" t="s">
        <v>9</v>
      </c>
      <c r="L5" s="15" t="s">
        <v>10</v>
      </c>
      <c r="M5" s="489" t="s">
        <v>602</v>
      </c>
      <c r="N5" s="476" t="s">
        <v>11</v>
      </c>
      <c r="O5" s="476" t="s">
        <v>12</v>
      </c>
      <c r="P5" s="476" t="s">
        <v>2128</v>
      </c>
      <c r="Q5" s="476" t="s">
        <v>13</v>
      </c>
      <c r="R5" s="476" t="s">
        <v>802</v>
      </c>
      <c r="S5" s="476" t="s">
        <v>14</v>
      </c>
      <c r="T5" s="476" t="s">
        <v>803</v>
      </c>
      <c r="U5" s="476" t="s">
        <v>15</v>
      </c>
      <c r="V5" s="476" t="s">
        <v>804</v>
      </c>
      <c r="W5" s="476" t="s">
        <v>16</v>
      </c>
      <c r="X5" s="476" t="s">
        <v>808</v>
      </c>
      <c r="Y5" s="476" t="s">
        <v>566</v>
      </c>
      <c r="Z5" s="476" t="s">
        <v>805</v>
      </c>
      <c r="AA5" s="476" t="s">
        <v>630</v>
      </c>
      <c r="AB5" s="476" t="s">
        <v>806</v>
      </c>
      <c r="AC5" s="476" t="s">
        <v>631</v>
      </c>
      <c r="AD5" s="476" t="s">
        <v>807</v>
      </c>
      <c r="AE5" s="476" t="s">
        <v>819</v>
      </c>
      <c r="AF5" s="476" t="s">
        <v>17</v>
      </c>
      <c r="AG5" s="476" t="s">
        <v>909</v>
      </c>
      <c r="AH5" s="476" t="s">
        <v>18</v>
      </c>
      <c r="AI5" s="476" t="s">
        <v>985</v>
      </c>
      <c r="AJ5" s="476" t="s">
        <v>986</v>
      </c>
      <c r="AK5" s="476" t="s">
        <v>1706</v>
      </c>
      <c r="AL5" s="476" t="s">
        <v>2112</v>
      </c>
      <c r="AM5" s="477" t="s">
        <v>2117</v>
      </c>
      <c r="AN5" s="477" t="s">
        <v>2118</v>
      </c>
      <c r="AO5" s="583"/>
      <c r="AP5" s="477" t="s">
        <v>2119</v>
      </c>
      <c r="AQ5" s="477" t="s">
        <v>2116</v>
      </c>
      <c r="AR5" s="568" t="s">
        <v>2136</v>
      </c>
      <c r="AS5" s="467"/>
      <c r="AT5" s="467"/>
      <c r="AU5" s="467"/>
    </row>
    <row r="6" spans="1:54" s="16" customFormat="1" ht="33" customHeight="1">
      <c r="A6" s="304" t="s">
        <v>892</v>
      </c>
      <c r="B6" s="482"/>
      <c r="C6" s="483"/>
      <c r="D6" s="485"/>
      <c r="E6" s="338"/>
      <c r="F6" s="486"/>
      <c r="G6" s="487"/>
      <c r="H6" s="488"/>
      <c r="I6" s="303" t="s">
        <v>887</v>
      </c>
      <c r="J6" s="488"/>
      <c r="K6" s="476"/>
      <c r="L6" s="17" t="s">
        <v>19</v>
      </c>
      <c r="M6" s="490"/>
      <c r="N6" s="476"/>
      <c r="O6" s="476"/>
      <c r="P6" s="476"/>
      <c r="Q6" s="476"/>
      <c r="R6" s="476"/>
      <c r="S6" s="476"/>
      <c r="T6" s="476"/>
      <c r="U6" s="476"/>
      <c r="V6" s="476"/>
      <c r="W6" s="476"/>
      <c r="X6" s="476"/>
      <c r="Y6" s="476"/>
      <c r="Z6" s="476"/>
      <c r="AA6" s="476"/>
      <c r="AB6" s="476"/>
      <c r="AC6" s="476"/>
      <c r="AD6" s="476"/>
      <c r="AE6" s="476"/>
      <c r="AF6" s="476"/>
      <c r="AG6" s="476"/>
      <c r="AH6" s="476"/>
      <c r="AI6" s="476"/>
      <c r="AJ6" s="476"/>
      <c r="AK6" s="476"/>
      <c r="AL6" s="476"/>
      <c r="AM6" s="477"/>
      <c r="AN6" s="477"/>
      <c r="AO6" s="583"/>
      <c r="AP6" s="477"/>
      <c r="AQ6" s="477"/>
      <c r="AR6" s="569" t="s">
        <v>2137</v>
      </c>
      <c r="AS6" s="559" t="s">
        <v>2141</v>
      </c>
      <c r="AT6" s="560" t="s">
        <v>2138</v>
      </c>
      <c r="AU6" s="558" t="s">
        <v>2140</v>
      </c>
    </row>
    <row r="7" spans="1:54" s="16" customFormat="1" ht="28.5" customHeight="1">
      <c r="A7" s="318">
        <v>44470</v>
      </c>
      <c r="B7" s="491" t="s">
        <v>20</v>
      </c>
      <c r="C7" s="491"/>
      <c r="D7" s="491"/>
      <c r="E7" s="491"/>
      <c r="F7" s="491"/>
      <c r="G7" s="491"/>
      <c r="H7" s="260"/>
      <c r="I7" s="261"/>
      <c r="J7" s="260"/>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365"/>
      <c r="AJ7" s="365"/>
      <c r="AK7" s="390"/>
      <c r="AL7" s="365"/>
      <c r="AM7" s="472"/>
      <c r="AN7" s="472"/>
      <c r="AO7" s="583"/>
      <c r="AP7" s="472"/>
      <c r="AQ7" s="472"/>
      <c r="AR7" s="570"/>
      <c r="AS7" s="472"/>
      <c r="AT7" s="472"/>
      <c r="AU7" s="472"/>
    </row>
    <row r="8" spans="1:54" s="24" customFormat="1" ht="30" customHeight="1">
      <c r="B8" s="263"/>
      <c r="C8" s="18">
        <v>3</v>
      </c>
      <c r="D8" s="19" t="s">
        <v>21</v>
      </c>
      <c r="E8" s="339"/>
      <c r="F8" s="19" t="s">
        <v>22</v>
      </c>
      <c r="G8" s="179" t="s">
        <v>23</v>
      </c>
      <c r="H8" s="19" t="s">
        <v>160</v>
      </c>
      <c r="I8" s="19" t="s">
        <v>25</v>
      </c>
      <c r="J8" s="19" t="s">
        <v>26</v>
      </c>
      <c r="K8" s="20">
        <v>4288400</v>
      </c>
      <c r="L8" s="20">
        <v>2212400</v>
      </c>
      <c r="M8" s="20">
        <v>2056000</v>
      </c>
      <c r="N8" s="21"/>
      <c r="O8" s="22">
        <v>20000</v>
      </c>
      <c r="P8" s="20">
        <v>10000</v>
      </c>
      <c r="Q8" s="62"/>
      <c r="R8" s="23">
        <v>10000</v>
      </c>
      <c r="S8" s="23"/>
      <c r="T8" s="23"/>
      <c r="U8" s="23"/>
      <c r="V8" s="23"/>
      <c r="W8" s="23"/>
      <c r="X8" s="23"/>
      <c r="Y8" s="23"/>
      <c r="Z8" s="23"/>
      <c r="AA8" s="23"/>
      <c r="AB8" s="23"/>
      <c r="AC8" s="23"/>
      <c r="AD8" s="23"/>
      <c r="AE8" s="23"/>
      <c r="AF8" s="23"/>
      <c r="AG8" s="23"/>
      <c r="AH8" s="23"/>
      <c r="AI8" s="366"/>
      <c r="AJ8" s="366"/>
      <c r="AK8" s="366"/>
      <c r="AL8" s="366"/>
      <c r="AM8" s="418">
        <f>R8+T8+V8+X8+Z8+AB8+AD8+AF8+AH8+AJ8+AL8</f>
        <v>10000</v>
      </c>
      <c r="AN8" s="418">
        <f>N8+O8-P8-AM8</f>
        <v>0</v>
      </c>
      <c r="AO8" s="583"/>
      <c r="AP8" s="444">
        <v>0</v>
      </c>
      <c r="AQ8" s="584">
        <f>AN8-AP8</f>
        <v>0</v>
      </c>
      <c r="AR8" s="571"/>
      <c r="AS8" s="562">
        <f>N8+O8-P8</f>
        <v>10000</v>
      </c>
      <c r="AT8" s="562">
        <f>AM8+AP8</f>
        <v>10000</v>
      </c>
      <c r="AU8" s="563">
        <f>AT8/AS8</f>
        <v>1</v>
      </c>
    </row>
    <row r="9" spans="1:54" s="13" customFormat="1" ht="30" customHeight="1">
      <c r="B9" s="264"/>
      <c r="C9" s="290">
        <v>6</v>
      </c>
      <c r="D9" s="256" t="s">
        <v>27</v>
      </c>
      <c r="E9" s="340"/>
      <c r="F9" s="19" t="s">
        <v>28</v>
      </c>
      <c r="G9" s="180" t="s">
        <v>29</v>
      </c>
      <c r="H9" s="19" t="s">
        <v>24</v>
      </c>
      <c r="I9" s="307">
        <v>44561</v>
      </c>
      <c r="J9" s="19" t="s">
        <v>30</v>
      </c>
      <c r="K9" s="20">
        <v>14205885</v>
      </c>
      <c r="L9" s="20"/>
      <c r="M9" s="20">
        <v>13149720.699999999</v>
      </c>
      <c r="N9" s="21"/>
      <c r="O9" s="22">
        <v>1056164.3</v>
      </c>
      <c r="P9" s="60">
        <v>897495.8</v>
      </c>
      <c r="Q9" s="60"/>
      <c r="R9" s="62"/>
      <c r="S9" s="62"/>
      <c r="T9" s="62"/>
      <c r="U9" s="62"/>
      <c r="V9" s="62"/>
      <c r="W9" s="62"/>
      <c r="X9" s="62"/>
      <c r="Y9" s="62"/>
      <c r="Z9" s="62"/>
      <c r="AA9" s="62"/>
      <c r="AB9" s="62"/>
      <c r="AC9" s="62"/>
      <c r="AD9" s="62"/>
      <c r="AE9" s="62"/>
      <c r="AF9" s="62"/>
      <c r="AG9" s="62"/>
      <c r="AH9" s="62"/>
      <c r="AI9" s="362"/>
      <c r="AJ9" s="362"/>
      <c r="AK9" s="362"/>
      <c r="AL9" s="362"/>
      <c r="AM9" s="418">
        <f t="shared" ref="AM9:AM69" si="0">R9+T9+V9+X9+Z9+AB9+AD9+AF9+AH9+AJ9+AL9</f>
        <v>0</v>
      </c>
      <c r="AN9" s="418">
        <f>N9+O9-P9-AM9</f>
        <v>158668.5</v>
      </c>
      <c r="AO9" s="583"/>
      <c r="AP9" s="444"/>
      <c r="AQ9" s="584">
        <f>AN9-AP9</f>
        <v>158668.5</v>
      </c>
      <c r="AR9" s="571">
        <v>0</v>
      </c>
      <c r="AS9" s="564">
        <f>N9+O9-P9</f>
        <v>158668.5</v>
      </c>
      <c r="AT9" s="564">
        <f>AM9+AP9</f>
        <v>0</v>
      </c>
      <c r="AU9" s="563">
        <f>AT9/AS9</f>
        <v>0</v>
      </c>
    </row>
    <row r="10" spans="1:54" s="13" customFormat="1" ht="30" customHeight="1">
      <c r="B10" s="264"/>
      <c r="C10" s="290">
        <v>6</v>
      </c>
      <c r="D10" s="256" t="s">
        <v>31</v>
      </c>
      <c r="E10" s="340"/>
      <c r="F10" s="19" t="s">
        <v>32</v>
      </c>
      <c r="G10" s="180" t="s">
        <v>33</v>
      </c>
      <c r="H10" s="19" t="s">
        <v>137</v>
      </c>
      <c r="I10" s="307">
        <v>44561</v>
      </c>
      <c r="J10" s="19" t="s">
        <v>34</v>
      </c>
      <c r="K10" s="20">
        <v>6335295</v>
      </c>
      <c r="L10" s="20"/>
      <c r="M10" s="20">
        <v>5678168.5099999998</v>
      </c>
      <c r="N10" s="21"/>
      <c r="O10" s="22">
        <v>657126.49</v>
      </c>
      <c r="P10" s="62">
        <v>294679.63</v>
      </c>
      <c r="Q10" s="62"/>
      <c r="R10" s="62"/>
      <c r="S10" s="62"/>
      <c r="T10" s="62"/>
      <c r="U10" s="62"/>
      <c r="V10" s="62"/>
      <c r="W10" s="62">
        <v>66978.05</v>
      </c>
      <c r="X10" s="62"/>
      <c r="Y10" s="62"/>
      <c r="Z10" s="62"/>
      <c r="AA10" s="62">
        <v>150000</v>
      </c>
      <c r="AB10" s="240">
        <v>66978.05</v>
      </c>
      <c r="AC10" s="62">
        <v>101556</v>
      </c>
      <c r="AD10" s="62">
        <v>150000</v>
      </c>
      <c r="AE10" s="62"/>
      <c r="AF10" s="62">
        <v>101556</v>
      </c>
      <c r="AG10" s="62"/>
      <c r="AH10" s="62"/>
      <c r="AI10" s="362"/>
      <c r="AJ10" s="362"/>
      <c r="AK10" s="362"/>
      <c r="AL10" s="362"/>
      <c r="AM10" s="418">
        <f t="shared" si="0"/>
        <v>318534.05</v>
      </c>
      <c r="AN10" s="418">
        <f t="shared" ref="AN10:AN73" si="1">N10+O10-P10-AM10</f>
        <v>43912.81</v>
      </c>
      <c r="AO10" s="583"/>
      <c r="AP10" s="444"/>
      <c r="AQ10" s="584">
        <f>AN10-AP10</f>
        <v>43912.81</v>
      </c>
      <c r="AR10" s="571">
        <v>0.87884345307888723</v>
      </c>
      <c r="AS10" s="562">
        <f t="shared" ref="AS10:AS73" si="2">N10+O10-P10</f>
        <v>362446.86</v>
      </c>
      <c r="AT10" s="562">
        <f>AM10+AP10</f>
        <v>318534.05</v>
      </c>
      <c r="AU10" s="563">
        <f t="shared" ref="AU10:AU73" si="3">AT10/AS10</f>
        <v>0.87884345307888723</v>
      </c>
    </row>
    <row r="11" spans="1:54" s="28" customFormat="1" ht="30" customHeight="1">
      <c r="B11" s="265"/>
      <c r="C11" s="18" t="s">
        <v>874</v>
      </c>
      <c r="D11" s="256" t="s">
        <v>888</v>
      </c>
      <c r="E11" s="340"/>
      <c r="F11" s="19" t="s">
        <v>35</v>
      </c>
      <c r="G11" s="179" t="s">
        <v>622</v>
      </c>
      <c r="H11" s="19" t="s">
        <v>24</v>
      </c>
      <c r="I11" s="307">
        <v>44742</v>
      </c>
      <c r="J11" s="19" t="s">
        <v>36</v>
      </c>
      <c r="K11" s="20">
        <v>4438550</v>
      </c>
      <c r="L11" s="20">
        <v>591700</v>
      </c>
      <c r="M11" s="20">
        <v>3353370</v>
      </c>
      <c r="N11" s="22">
        <v>97030</v>
      </c>
      <c r="O11" s="22">
        <v>396450</v>
      </c>
      <c r="P11" s="468">
        <v>2400000</v>
      </c>
      <c r="Q11" s="62">
        <v>94400</v>
      </c>
      <c r="R11" s="62">
        <v>26250</v>
      </c>
      <c r="S11" s="62"/>
      <c r="T11" s="62">
        <v>60588</v>
      </c>
      <c r="U11" s="62"/>
      <c r="V11" s="62">
        <v>27540</v>
      </c>
      <c r="W11" s="62">
        <v>285600</v>
      </c>
      <c r="X11" s="62">
        <v>20808</v>
      </c>
      <c r="Y11" s="62"/>
      <c r="Z11" s="62"/>
      <c r="AA11" s="62"/>
      <c r="AB11" s="240">
        <v>34884</v>
      </c>
      <c r="AC11" s="62"/>
      <c r="AD11" s="62">
        <v>13770</v>
      </c>
      <c r="AE11" s="62">
        <v>2400000</v>
      </c>
      <c r="AF11" s="240">
        <v>15300</v>
      </c>
      <c r="AG11" s="62"/>
      <c r="AH11" s="62"/>
      <c r="AI11" s="362"/>
      <c r="AJ11" s="362">
        <v>37638</v>
      </c>
      <c r="AK11" s="362"/>
      <c r="AL11" s="362">
        <v>36414</v>
      </c>
      <c r="AM11" s="418">
        <f t="shared" si="0"/>
        <v>273192</v>
      </c>
      <c r="AN11" s="418">
        <f>N11+O11+P11-AM11</f>
        <v>2620288</v>
      </c>
      <c r="AO11" s="583"/>
      <c r="AP11" s="444">
        <v>2486852</v>
      </c>
      <c r="AQ11" s="584">
        <f>AN11-AP11</f>
        <v>133436</v>
      </c>
      <c r="AR11" s="571">
        <v>9.4416412071277489E-2</v>
      </c>
      <c r="AS11" s="564">
        <f>N11+O11+P11</f>
        <v>2893480</v>
      </c>
      <c r="AT11" s="564">
        <f t="shared" ref="AT11:AT42" si="4">AM11+AP11</f>
        <v>2760044</v>
      </c>
      <c r="AU11" s="563">
        <f t="shared" si="3"/>
        <v>0.95388390450253668</v>
      </c>
    </row>
    <row r="12" spans="1:54" s="28" customFormat="1" ht="30" customHeight="1">
      <c r="B12" s="265"/>
      <c r="C12" s="289" t="s">
        <v>874</v>
      </c>
      <c r="D12" s="257" t="s">
        <v>37</v>
      </c>
      <c r="E12" s="341"/>
      <c r="F12" s="25" t="s">
        <v>38</v>
      </c>
      <c r="G12" s="180" t="s">
        <v>39</v>
      </c>
      <c r="H12" s="19" t="s">
        <v>40</v>
      </c>
      <c r="I12" s="307">
        <v>44561</v>
      </c>
      <c r="J12" s="29" t="s">
        <v>41</v>
      </c>
      <c r="K12" s="20">
        <v>83000000</v>
      </c>
      <c r="L12" s="20">
        <v>2500000</v>
      </c>
      <c r="M12" s="20">
        <v>71914188.810000002</v>
      </c>
      <c r="N12" s="22">
        <v>207271.34</v>
      </c>
      <c r="O12" s="22">
        <v>8378539.8499999996</v>
      </c>
      <c r="P12" s="20"/>
      <c r="Q12" s="62">
        <v>5474.17</v>
      </c>
      <c r="R12" s="62"/>
      <c r="S12" s="62">
        <v>4020.46</v>
      </c>
      <c r="T12" s="62"/>
      <c r="U12" s="62"/>
      <c r="V12" s="62">
        <v>37543.589999999997</v>
      </c>
      <c r="W12" s="62"/>
      <c r="X12" s="62"/>
      <c r="Y12" s="62"/>
      <c r="Z12" s="62"/>
      <c r="AA12" s="62"/>
      <c r="AB12" s="62"/>
      <c r="AC12" s="62"/>
      <c r="AD12" s="62"/>
      <c r="AE12" s="62"/>
      <c r="AF12" s="62"/>
      <c r="AG12" s="62"/>
      <c r="AH12" s="62">
        <v>91903.33</v>
      </c>
      <c r="AI12" s="362"/>
      <c r="AJ12" s="362"/>
      <c r="AK12" s="362"/>
      <c r="AL12" s="362">
        <f>29330.85+27485.14</f>
        <v>56815.99</v>
      </c>
      <c r="AM12" s="418">
        <f t="shared" si="0"/>
        <v>186262.91</v>
      </c>
      <c r="AN12" s="418">
        <f t="shared" si="1"/>
        <v>8399548.2799999993</v>
      </c>
      <c r="AO12" s="583"/>
      <c r="AP12" s="444">
        <v>30503.06</v>
      </c>
      <c r="AQ12" s="584">
        <f>AN12-AP12</f>
        <v>8369045.2199999997</v>
      </c>
      <c r="AR12" s="571">
        <v>2.1694270451339849E-2</v>
      </c>
      <c r="AS12" s="562">
        <f t="shared" si="2"/>
        <v>8585811.1899999995</v>
      </c>
      <c r="AT12" s="562">
        <f>AM12+AP12</f>
        <v>216765.97</v>
      </c>
      <c r="AU12" s="563">
        <f t="shared" si="3"/>
        <v>2.524699940437428E-2</v>
      </c>
    </row>
    <row r="13" spans="1:54" s="32" customFormat="1" ht="30" customHeight="1">
      <c r="B13" s="266"/>
      <c r="C13" s="30">
        <v>3</v>
      </c>
      <c r="D13" s="256" t="s">
        <v>626</v>
      </c>
      <c r="E13" s="340"/>
      <c r="F13" s="19" t="s">
        <v>42</v>
      </c>
      <c r="G13" s="179" t="s">
        <v>43</v>
      </c>
      <c r="H13" s="19" t="s">
        <v>40</v>
      </c>
      <c r="I13" s="308">
        <v>44561</v>
      </c>
      <c r="J13" s="19" t="s">
        <v>45</v>
      </c>
      <c r="K13" s="20">
        <v>10000000</v>
      </c>
      <c r="L13" s="20">
        <v>5000000</v>
      </c>
      <c r="M13" s="20"/>
      <c r="N13" s="21"/>
      <c r="O13" s="22">
        <v>5000000</v>
      </c>
      <c r="P13" s="21">
        <v>500</v>
      </c>
      <c r="Q13" s="62"/>
      <c r="R13" s="62"/>
      <c r="S13" s="62"/>
      <c r="T13" s="62"/>
      <c r="U13" s="62"/>
      <c r="V13" s="62"/>
      <c r="W13" s="62"/>
      <c r="X13" s="62"/>
      <c r="Y13" s="62"/>
      <c r="Z13" s="62"/>
      <c r="AA13" s="62"/>
      <c r="AB13" s="62"/>
      <c r="AC13" s="62"/>
      <c r="AD13" s="62"/>
      <c r="AE13" s="62"/>
      <c r="AF13" s="62"/>
      <c r="AG13" s="62"/>
      <c r="AH13" s="62"/>
      <c r="AI13" s="362">
        <v>3916000</v>
      </c>
      <c r="AJ13" s="362"/>
      <c r="AK13" s="362"/>
      <c r="AL13" s="362">
        <f>2887000+989000</f>
        <v>3876000</v>
      </c>
      <c r="AM13" s="418">
        <f t="shared" si="0"/>
        <v>3876000</v>
      </c>
      <c r="AN13" s="418">
        <f t="shared" si="1"/>
        <v>1123500</v>
      </c>
      <c r="AO13" s="583"/>
      <c r="AP13" s="444">
        <v>40000</v>
      </c>
      <c r="AQ13" s="584">
        <f>AN13-AP13</f>
        <v>1083500</v>
      </c>
      <c r="AR13" s="571">
        <v>0.77527752775277525</v>
      </c>
      <c r="AS13" s="564">
        <f t="shared" si="2"/>
        <v>4999500</v>
      </c>
      <c r="AT13" s="564">
        <f t="shared" ref="AT13:AT44" si="5">AM13+AP13</f>
        <v>3916000</v>
      </c>
      <c r="AU13" s="563">
        <f t="shared" si="3"/>
        <v>0.78327832783278328</v>
      </c>
      <c r="AY13" s="471"/>
      <c r="AZ13" s="471"/>
      <c r="BA13" s="561"/>
      <c r="BB13" s="28"/>
    </row>
    <row r="14" spans="1:54" s="32" customFormat="1" ht="30" customHeight="1">
      <c r="B14" s="266"/>
      <c r="C14" s="30">
        <v>1</v>
      </c>
      <c r="D14" s="256" t="s">
        <v>623</v>
      </c>
      <c r="E14" s="340"/>
      <c r="F14" s="19" t="s">
        <v>46</v>
      </c>
      <c r="G14" s="179" t="s">
        <v>47</v>
      </c>
      <c r="H14" s="19" t="s">
        <v>40</v>
      </c>
      <c r="I14" s="308">
        <v>44561</v>
      </c>
      <c r="J14" s="19" t="s">
        <v>45</v>
      </c>
      <c r="K14" s="60">
        <v>25000000</v>
      </c>
      <c r="L14" s="20">
        <v>0</v>
      </c>
      <c r="M14" s="20">
        <v>0</v>
      </c>
      <c r="N14" s="21"/>
      <c r="O14" s="22">
        <v>25000000</v>
      </c>
      <c r="P14" s="21"/>
      <c r="Q14" s="62"/>
      <c r="R14" s="62"/>
      <c r="S14" s="62"/>
      <c r="T14" s="62"/>
      <c r="U14" s="62"/>
      <c r="V14" s="62"/>
      <c r="W14" s="62"/>
      <c r="X14" s="62"/>
      <c r="Y14" s="62"/>
      <c r="Z14" s="62"/>
      <c r="AA14" s="62"/>
      <c r="AB14" s="62"/>
      <c r="AC14" s="62"/>
      <c r="AD14" s="62"/>
      <c r="AE14" s="62"/>
      <c r="AF14" s="62"/>
      <c r="AG14" s="62"/>
      <c r="AH14" s="62"/>
      <c r="AI14" s="362"/>
      <c r="AJ14" s="362"/>
      <c r="AK14" s="362">
        <v>25000000</v>
      </c>
      <c r="AL14" s="362"/>
      <c r="AM14" s="418">
        <f t="shared" si="0"/>
        <v>0</v>
      </c>
      <c r="AN14" s="418">
        <f t="shared" si="1"/>
        <v>25000000</v>
      </c>
      <c r="AO14" s="583"/>
      <c r="AP14" s="444">
        <v>20011327.48</v>
      </c>
      <c r="AQ14" s="584">
        <f>AN14-AP14</f>
        <v>4988672.5199999996</v>
      </c>
      <c r="AR14" s="571">
        <v>0</v>
      </c>
      <c r="AS14" s="562">
        <f t="shared" si="2"/>
        <v>25000000</v>
      </c>
      <c r="AT14" s="562">
        <f>AM14+AP14</f>
        <v>20011327.48</v>
      </c>
      <c r="AU14" s="563">
        <f t="shared" si="3"/>
        <v>0.80045309920000007</v>
      </c>
    </row>
    <row r="15" spans="1:54" s="28" customFormat="1" ht="30" customHeight="1">
      <c r="B15" s="492" t="s">
        <v>48</v>
      </c>
      <c r="C15" s="493"/>
      <c r="D15" s="493"/>
      <c r="E15" s="493"/>
      <c r="F15" s="493"/>
      <c r="G15" s="494"/>
      <c r="H15" s="33"/>
      <c r="I15" s="33"/>
      <c r="J15" s="33"/>
      <c r="K15" s="34"/>
      <c r="L15" s="34"/>
      <c r="M15" s="34"/>
      <c r="N15" s="35"/>
      <c r="O15" s="34"/>
      <c r="P15" s="34"/>
      <c r="Q15" s="35"/>
      <c r="R15" s="35"/>
      <c r="S15" s="35"/>
      <c r="T15" s="35"/>
      <c r="U15" s="35"/>
      <c r="V15" s="35"/>
      <c r="W15" s="35"/>
      <c r="X15" s="35"/>
      <c r="Y15" s="35"/>
      <c r="Z15" s="35"/>
      <c r="AA15" s="35"/>
      <c r="AB15" s="35"/>
      <c r="AC15" s="35"/>
      <c r="AD15" s="35"/>
      <c r="AE15" s="35"/>
      <c r="AF15" s="35"/>
      <c r="AG15" s="35"/>
      <c r="AH15" s="35"/>
      <c r="AI15" s="367"/>
      <c r="AJ15" s="367"/>
      <c r="AK15" s="367"/>
      <c r="AL15" s="367"/>
      <c r="AM15" s="565"/>
      <c r="AN15" s="565"/>
      <c r="AO15" s="583"/>
      <c r="AP15" s="565"/>
      <c r="AQ15" s="565"/>
      <c r="AR15" s="572"/>
      <c r="AS15" s="565"/>
      <c r="AT15" s="565"/>
      <c r="AU15" s="475"/>
    </row>
    <row r="16" spans="1:54" s="13" customFormat="1" ht="30" customHeight="1">
      <c r="A16" s="319" t="s">
        <v>879</v>
      </c>
      <c r="B16" s="36"/>
      <c r="C16" s="30">
        <v>2</v>
      </c>
      <c r="D16" s="256" t="s">
        <v>731</v>
      </c>
      <c r="E16" s="340" t="s">
        <v>2072</v>
      </c>
      <c r="F16" s="19" t="s">
        <v>49</v>
      </c>
      <c r="G16" s="182" t="s">
        <v>50</v>
      </c>
      <c r="H16" s="19" t="s">
        <v>40</v>
      </c>
      <c r="I16" s="309">
        <v>44561</v>
      </c>
      <c r="J16" s="37" t="s">
        <v>51</v>
      </c>
      <c r="K16" s="60">
        <f>6000000+5000000</f>
        <v>11000000</v>
      </c>
      <c r="L16" s="20"/>
      <c r="M16" s="20"/>
      <c r="N16" s="21"/>
      <c r="O16" s="22">
        <f>6000000+5000000</f>
        <v>11000000</v>
      </c>
      <c r="P16" s="21">
        <v>6000000</v>
      </c>
      <c r="Q16" s="62"/>
      <c r="R16" s="62"/>
      <c r="S16" s="62"/>
      <c r="T16" s="62"/>
      <c r="U16" s="62"/>
      <c r="V16" s="62"/>
      <c r="W16" s="62"/>
      <c r="X16" s="62"/>
      <c r="Y16" s="62"/>
      <c r="Z16" s="62"/>
      <c r="AA16" s="62"/>
      <c r="AB16" s="62"/>
      <c r="AC16" s="62"/>
      <c r="AD16" s="62"/>
      <c r="AE16" s="62"/>
      <c r="AF16" s="62"/>
      <c r="AG16" s="62"/>
      <c r="AH16" s="62"/>
      <c r="AI16" s="362"/>
      <c r="AJ16" s="362"/>
      <c r="AK16" s="362">
        <v>3060000</v>
      </c>
      <c r="AL16" s="362">
        <v>3060000</v>
      </c>
      <c r="AM16" s="418">
        <f t="shared" si="0"/>
        <v>3060000</v>
      </c>
      <c r="AN16" s="418">
        <f t="shared" si="1"/>
        <v>1940000</v>
      </c>
      <c r="AO16" s="583"/>
      <c r="AP16" s="444"/>
      <c r="AQ16" s="584">
        <f>AN16-AP16</f>
        <v>1940000</v>
      </c>
      <c r="AR16" s="571">
        <v>0.61199999999999999</v>
      </c>
      <c r="AS16" s="562">
        <f t="shared" si="2"/>
        <v>5000000</v>
      </c>
      <c r="AT16" s="562">
        <f t="shared" si="5"/>
        <v>3060000</v>
      </c>
      <c r="AU16" s="563">
        <f t="shared" si="3"/>
        <v>0.61199999999999999</v>
      </c>
    </row>
    <row r="17" spans="1:47" s="13" customFormat="1" ht="30" customHeight="1">
      <c r="B17" s="36"/>
      <c r="C17" s="30">
        <v>3</v>
      </c>
      <c r="D17" s="256" t="s">
        <v>52</v>
      </c>
      <c r="E17" s="340"/>
      <c r="F17" s="19" t="s">
        <v>53</v>
      </c>
      <c r="G17" s="181" t="s">
        <v>54</v>
      </c>
      <c r="H17" s="25" t="s">
        <v>24</v>
      </c>
      <c r="I17" s="310">
        <v>44561</v>
      </c>
      <c r="J17" s="19" t="s">
        <v>55</v>
      </c>
      <c r="K17" s="20">
        <v>960000</v>
      </c>
      <c r="L17" s="60" t="s">
        <v>624</v>
      </c>
      <c r="M17" s="20"/>
      <c r="N17" s="21"/>
      <c r="O17" s="22">
        <v>960000</v>
      </c>
      <c r="P17" s="21">
        <v>180000</v>
      </c>
      <c r="Q17" s="62"/>
      <c r="R17" s="62"/>
      <c r="S17" s="62"/>
      <c r="T17" s="62"/>
      <c r="U17" s="62"/>
      <c r="V17" s="62"/>
      <c r="W17" s="62"/>
      <c r="X17" s="62"/>
      <c r="Y17" s="62"/>
      <c r="Z17" s="62"/>
      <c r="AA17" s="62"/>
      <c r="AB17" s="62"/>
      <c r="AC17" s="62">
        <v>780000</v>
      </c>
      <c r="AD17" s="62">
        <v>660000</v>
      </c>
      <c r="AE17" s="62"/>
      <c r="AF17" s="62"/>
      <c r="AG17" s="62"/>
      <c r="AH17" s="62"/>
      <c r="AI17" s="362"/>
      <c r="AJ17" s="362"/>
      <c r="AK17" s="362"/>
      <c r="AL17" s="362"/>
      <c r="AM17" s="418">
        <f t="shared" si="0"/>
        <v>660000</v>
      </c>
      <c r="AN17" s="418">
        <f t="shared" si="1"/>
        <v>120000</v>
      </c>
      <c r="AO17" s="583"/>
      <c r="AP17" s="444">
        <v>120000</v>
      </c>
      <c r="AQ17" s="584">
        <f>AN17-AP17</f>
        <v>0</v>
      </c>
      <c r="AR17" s="571">
        <v>0.84615384615384615</v>
      </c>
      <c r="AS17" s="564">
        <f t="shared" si="2"/>
        <v>780000</v>
      </c>
      <c r="AT17" s="564">
        <f t="shared" si="5"/>
        <v>780000</v>
      </c>
      <c r="AU17" s="563">
        <f t="shared" si="3"/>
        <v>1</v>
      </c>
    </row>
    <row r="18" spans="1:47" s="32" customFormat="1" ht="30" customHeight="1">
      <c r="B18" s="495" t="s">
        <v>56</v>
      </c>
      <c r="C18" s="495"/>
      <c r="D18" s="495"/>
      <c r="E18" s="496"/>
      <c r="F18" s="495"/>
      <c r="G18" s="495"/>
      <c r="H18" s="268"/>
      <c r="I18" s="269"/>
      <c r="J18" s="269"/>
      <c r="K18" s="270"/>
      <c r="L18" s="270"/>
      <c r="M18" s="270"/>
      <c r="N18" s="271"/>
      <c r="O18" s="271"/>
      <c r="P18" s="271"/>
      <c r="Q18" s="271"/>
      <c r="R18" s="271"/>
      <c r="S18" s="271"/>
      <c r="T18" s="271"/>
      <c r="U18" s="271"/>
      <c r="V18" s="271"/>
      <c r="W18" s="271"/>
      <c r="X18" s="271"/>
      <c r="Y18" s="271"/>
      <c r="Z18" s="271"/>
      <c r="AA18" s="271"/>
      <c r="AB18" s="271"/>
      <c r="AC18" s="271"/>
      <c r="AD18" s="271"/>
      <c r="AE18" s="271"/>
      <c r="AF18" s="271"/>
      <c r="AG18" s="271"/>
      <c r="AH18" s="271"/>
      <c r="AI18" s="368"/>
      <c r="AJ18" s="368"/>
      <c r="AK18" s="368"/>
      <c r="AL18" s="368"/>
      <c r="AM18" s="473"/>
      <c r="AN18" s="473"/>
      <c r="AO18" s="583"/>
      <c r="AP18" s="473"/>
      <c r="AQ18" s="473"/>
      <c r="AR18" s="573"/>
      <c r="AS18" s="473"/>
      <c r="AT18" s="473"/>
      <c r="AU18" s="473"/>
    </row>
    <row r="19" spans="1:47" s="13" customFormat="1" ht="30" customHeight="1">
      <c r="B19" s="272"/>
      <c r="C19" s="30">
        <v>6</v>
      </c>
      <c r="D19" s="19" t="s">
        <v>57</v>
      </c>
      <c r="E19" s="339"/>
      <c r="F19" s="19" t="s">
        <v>58</v>
      </c>
      <c r="G19" s="180" t="s">
        <v>59</v>
      </c>
      <c r="H19" s="19" t="s">
        <v>160</v>
      </c>
      <c r="I19" s="307" t="s">
        <v>25</v>
      </c>
      <c r="J19" s="19" t="s">
        <v>60</v>
      </c>
      <c r="K19" s="20">
        <v>6953022</v>
      </c>
      <c r="L19" s="20"/>
      <c r="M19" s="20">
        <v>5934501.5700000003</v>
      </c>
      <c r="N19" s="21"/>
      <c r="O19" s="22">
        <v>1018520.43</v>
      </c>
      <c r="P19" s="20">
        <f>928520.43+29737.37</f>
        <v>958257.8</v>
      </c>
      <c r="Q19" s="60"/>
      <c r="R19" s="62"/>
      <c r="S19" s="62"/>
      <c r="T19" s="62"/>
      <c r="U19" s="62"/>
      <c r="V19" s="62"/>
      <c r="W19" s="62">
        <v>60262.63</v>
      </c>
      <c r="X19" s="62"/>
      <c r="Y19" s="62"/>
      <c r="Z19" s="62">
        <v>60262.63</v>
      </c>
      <c r="AA19" s="62"/>
      <c r="AB19" s="62"/>
      <c r="AC19" s="62"/>
      <c r="AD19" s="62"/>
      <c r="AE19" s="62"/>
      <c r="AF19" s="62"/>
      <c r="AG19" s="62"/>
      <c r="AH19" s="62"/>
      <c r="AI19" s="362"/>
      <c r="AJ19" s="362"/>
      <c r="AK19" s="362"/>
      <c r="AL19" s="362"/>
      <c r="AM19" s="418">
        <f t="shared" si="0"/>
        <v>60262.63</v>
      </c>
      <c r="AN19" s="418">
        <f t="shared" si="1"/>
        <v>0</v>
      </c>
      <c r="AO19" s="583"/>
      <c r="AP19" s="444"/>
      <c r="AQ19" s="584">
        <f>AN19-AP19</f>
        <v>0</v>
      </c>
      <c r="AR19" s="571">
        <v>0.99999999999999989</v>
      </c>
      <c r="AS19" s="564">
        <f t="shared" si="2"/>
        <v>60262.630000000005</v>
      </c>
      <c r="AT19" s="564">
        <f t="shared" si="5"/>
        <v>60262.63</v>
      </c>
      <c r="AU19" s="563">
        <f t="shared" si="3"/>
        <v>0.99999999999999989</v>
      </c>
    </row>
    <row r="20" spans="1:47" s="13" customFormat="1" ht="53.25" customHeight="1">
      <c r="B20" s="272"/>
      <c r="C20" s="30">
        <v>1</v>
      </c>
      <c r="D20" s="256" t="s">
        <v>61</v>
      </c>
      <c r="E20" s="340"/>
      <c r="F20" s="19" t="s">
        <v>62</v>
      </c>
      <c r="G20" s="182" t="s">
        <v>63</v>
      </c>
      <c r="H20" s="25" t="s">
        <v>24</v>
      </c>
      <c r="I20" s="307">
        <v>44561</v>
      </c>
      <c r="J20" s="19"/>
      <c r="K20" s="60">
        <v>3480000</v>
      </c>
      <c r="L20" s="20"/>
      <c r="M20" s="20"/>
      <c r="N20" s="21"/>
      <c r="O20" s="22">
        <v>3480000</v>
      </c>
      <c r="P20" s="20"/>
      <c r="Q20" s="62"/>
      <c r="R20" s="62"/>
      <c r="S20" s="62"/>
      <c r="T20" s="62"/>
      <c r="U20" s="62"/>
      <c r="V20" s="62"/>
      <c r="W20" s="62"/>
      <c r="X20" s="62"/>
      <c r="Y20" s="62"/>
      <c r="Z20" s="62"/>
      <c r="AA20" s="62"/>
      <c r="AB20" s="62"/>
      <c r="AC20" s="62"/>
      <c r="AD20" s="62"/>
      <c r="AE20" s="62"/>
      <c r="AF20" s="62"/>
      <c r="AG20" s="62"/>
      <c r="AH20" s="62"/>
      <c r="AI20" s="362"/>
      <c r="AJ20" s="362"/>
      <c r="AK20" s="362">
        <v>3224475</v>
      </c>
      <c r="AL20" s="362">
        <v>110925</v>
      </c>
      <c r="AM20" s="418">
        <f t="shared" si="0"/>
        <v>110925</v>
      </c>
      <c r="AN20" s="418">
        <f t="shared" si="1"/>
        <v>3369075</v>
      </c>
      <c r="AO20" s="583"/>
      <c r="AP20" s="444">
        <v>706500</v>
      </c>
      <c r="AQ20" s="584">
        <f>AN20-AP20</f>
        <v>2662575</v>
      </c>
      <c r="AR20" s="571">
        <v>3.1875000000000001E-2</v>
      </c>
      <c r="AS20" s="562">
        <f t="shared" si="2"/>
        <v>3480000</v>
      </c>
      <c r="AT20" s="562">
        <f t="shared" si="5"/>
        <v>817425</v>
      </c>
      <c r="AU20" s="563">
        <f t="shared" si="3"/>
        <v>0.23489224137931033</v>
      </c>
    </row>
    <row r="21" spans="1:47" s="40" customFormat="1" ht="30" customHeight="1">
      <c r="B21" s="497" t="s">
        <v>69</v>
      </c>
      <c r="C21" s="497"/>
      <c r="D21" s="497"/>
      <c r="E21" s="498"/>
      <c r="F21" s="497"/>
      <c r="G21" s="497"/>
      <c r="H21" s="274"/>
      <c r="I21" s="274"/>
      <c r="J21" s="274"/>
      <c r="K21" s="275"/>
      <c r="L21" s="275"/>
      <c r="M21" s="275"/>
      <c r="N21" s="276"/>
      <c r="O21" s="276"/>
      <c r="P21" s="275"/>
      <c r="Q21" s="276"/>
      <c r="R21" s="276"/>
      <c r="S21" s="276"/>
      <c r="T21" s="276"/>
      <c r="U21" s="276"/>
      <c r="V21" s="276"/>
      <c r="W21" s="276"/>
      <c r="X21" s="276"/>
      <c r="Y21" s="276"/>
      <c r="Z21" s="276"/>
      <c r="AA21" s="276"/>
      <c r="AB21" s="276"/>
      <c r="AC21" s="276"/>
      <c r="AD21" s="276"/>
      <c r="AE21" s="276"/>
      <c r="AF21" s="276"/>
      <c r="AG21" s="276"/>
      <c r="AH21" s="276"/>
      <c r="AI21" s="369"/>
      <c r="AJ21" s="369"/>
      <c r="AK21" s="369"/>
      <c r="AL21" s="369"/>
      <c r="AM21" s="474"/>
      <c r="AN21" s="474"/>
      <c r="AO21" s="583"/>
      <c r="AP21" s="474"/>
      <c r="AQ21" s="474"/>
      <c r="AR21" s="574"/>
      <c r="AS21" s="474"/>
      <c r="AT21" s="474"/>
      <c r="AU21" s="474"/>
    </row>
    <row r="22" spans="1:47" s="28" customFormat="1" ht="30" customHeight="1">
      <c r="B22" s="277"/>
      <c r="C22" s="18" t="s">
        <v>877</v>
      </c>
      <c r="D22" s="256" t="s">
        <v>889</v>
      </c>
      <c r="E22" s="340"/>
      <c r="F22" s="19" t="s">
        <v>70</v>
      </c>
      <c r="G22" s="179" t="s">
        <v>71</v>
      </c>
      <c r="H22" s="19" t="s">
        <v>72</v>
      </c>
      <c r="I22" s="308">
        <v>44742</v>
      </c>
      <c r="J22" s="19" t="s">
        <v>73</v>
      </c>
      <c r="K22" s="60">
        <v>20000000</v>
      </c>
      <c r="L22" s="20"/>
      <c r="M22" s="20">
        <v>3900</v>
      </c>
      <c r="N22" s="21"/>
      <c r="O22" s="42">
        <v>19996100</v>
      </c>
      <c r="P22" s="20"/>
      <c r="Q22" s="62"/>
      <c r="R22" s="62"/>
      <c r="S22" s="62"/>
      <c r="T22" s="62"/>
      <c r="U22" s="62"/>
      <c r="V22" s="62"/>
      <c r="W22" s="62">
        <v>9000</v>
      </c>
      <c r="X22" s="62">
        <v>7500</v>
      </c>
      <c r="Y22" s="62"/>
      <c r="Z22" s="62">
        <v>600</v>
      </c>
      <c r="AA22" s="62"/>
      <c r="AB22" s="62"/>
      <c r="AC22" s="62">
        <v>3600</v>
      </c>
      <c r="AD22" s="62"/>
      <c r="AE22" s="62">
        <v>371278.4</v>
      </c>
      <c r="AF22" s="62">
        <v>900</v>
      </c>
      <c r="AG22" s="62">
        <v>19800</v>
      </c>
      <c r="AH22" s="62"/>
      <c r="AI22" s="362">
        <f>61650+6300</f>
        <v>67950</v>
      </c>
      <c r="AJ22" s="362">
        <v>22500</v>
      </c>
      <c r="AK22" s="362">
        <f>6300+9000</f>
        <v>15300</v>
      </c>
      <c r="AL22" s="362">
        <v>4050</v>
      </c>
      <c r="AM22" s="418">
        <f t="shared" si="0"/>
        <v>35550</v>
      </c>
      <c r="AN22" s="418">
        <f t="shared" si="1"/>
        <v>19960550</v>
      </c>
      <c r="AO22" s="583"/>
      <c r="AP22" s="444">
        <v>80100</v>
      </c>
      <c r="AQ22" s="584">
        <f>AN22-AP22</f>
        <v>19880450</v>
      </c>
      <c r="AR22" s="571">
        <v>1.7778466801026201E-3</v>
      </c>
      <c r="AS22" s="562">
        <f t="shared" si="2"/>
        <v>19996100</v>
      </c>
      <c r="AT22" s="562">
        <f>AM22+AP22</f>
        <v>115650</v>
      </c>
      <c r="AU22" s="563">
        <f t="shared" si="3"/>
        <v>5.783627807422447E-3</v>
      </c>
    </row>
    <row r="23" spans="1:47" s="13" customFormat="1" ht="30" customHeight="1">
      <c r="B23" s="278"/>
      <c r="C23" s="30" t="s">
        <v>877</v>
      </c>
      <c r="D23" s="256" t="s">
        <v>74</v>
      </c>
      <c r="E23" s="340"/>
      <c r="F23" s="19" t="s">
        <v>75</v>
      </c>
      <c r="G23" s="183" t="s">
        <v>588</v>
      </c>
      <c r="H23" s="19" t="s">
        <v>24</v>
      </c>
      <c r="I23" s="310">
        <v>44742</v>
      </c>
      <c r="J23" s="25" t="s">
        <v>73</v>
      </c>
      <c r="K23" s="60">
        <v>30000000</v>
      </c>
      <c r="L23" s="20"/>
      <c r="M23" s="20"/>
      <c r="N23" s="21"/>
      <c r="O23" s="22">
        <v>30000000</v>
      </c>
      <c r="P23" s="21"/>
      <c r="Q23" s="62"/>
      <c r="R23" s="62"/>
      <c r="S23" s="62"/>
      <c r="T23" s="62"/>
      <c r="U23" s="62"/>
      <c r="V23" s="62"/>
      <c r="W23" s="62"/>
      <c r="X23" s="62"/>
      <c r="Y23" s="62"/>
      <c r="Z23" s="62"/>
      <c r="AA23" s="62"/>
      <c r="AB23" s="62"/>
      <c r="AC23" s="62"/>
      <c r="AD23" s="62"/>
      <c r="AE23" s="62"/>
      <c r="AF23" s="62"/>
      <c r="AG23" s="62"/>
      <c r="AH23" s="62"/>
      <c r="AI23" s="362">
        <f>37500</f>
        <v>37500</v>
      </c>
      <c r="AJ23" s="362">
        <v>14400</v>
      </c>
      <c r="AK23" s="362"/>
      <c r="AL23" s="362"/>
      <c r="AM23" s="418">
        <f t="shared" si="0"/>
        <v>14400</v>
      </c>
      <c r="AN23" s="418">
        <f t="shared" si="1"/>
        <v>29985600</v>
      </c>
      <c r="AO23" s="583"/>
      <c r="AP23" s="444">
        <v>23100</v>
      </c>
      <c r="AQ23" s="584">
        <f>AN23-AP23</f>
        <v>29962500</v>
      </c>
      <c r="AR23" s="571">
        <v>4.8000000000000001E-4</v>
      </c>
      <c r="AS23" s="564">
        <f t="shared" si="2"/>
        <v>30000000</v>
      </c>
      <c r="AT23" s="564">
        <f t="shared" si="5"/>
        <v>37500</v>
      </c>
      <c r="AU23" s="563">
        <f t="shared" si="3"/>
        <v>1.25E-3</v>
      </c>
    </row>
    <row r="24" spans="1:47" s="13" customFormat="1" ht="30" customHeight="1">
      <c r="A24" s="28"/>
      <c r="B24" s="279"/>
      <c r="C24" s="317" t="s">
        <v>877</v>
      </c>
      <c r="D24" s="256" t="s">
        <v>733</v>
      </c>
      <c r="E24" s="342"/>
      <c r="F24" s="234" t="s">
        <v>734</v>
      </c>
      <c r="G24" s="179"/>
      <c r="H24" s="19" t="s">
        <v>24</v>
      </c>
      <c r="I24" s="309">
        <v>44561</v>
      </c>
      <c r="J24" s="25" t="s">
        <v>85</v>
      </c>
      <c r="K24" s="60">
        <v>2406139.06</v>
      </c>
      <c r="L24" s="60"/>
      <c r="M24" s="60"/>
      <c r="N24" s="62"/>
      <c r="O24" s="61">
        <v>2406139.06</v>
      </c>
      <c r="P24" s="62"/>
      <c r="Q24" s="62"/>
      <c r="R24" s="62"/>
      <c r="S24" s="62"/>
      <c r="T24" s="62"/>
      <c r="U24" s="62"/>
      <c r="V24" s="62"/>
      <c r="W24" s="62"/>
      <c r="X24" s="62"/>
      <c r="Y24" s="62"/>
      <c r="Z24" s="62"/>
      <c r="AA24" s="62"/>
      <c r="AB24" s="62"/>
      <c r="AC24" s="62"/>
      <c r="AD24" s="62"/>
      <c r="AE24" s="62"/>
      <c r="AF24" s="62"/>
      <c r="AG24" s="62">
        <v>2396567.91</v>
      </c>
      <c r="AH24" s="62"/>
      <c r="AI24" s="362">
        <v>4600</v>
      </c>
      <c r="AJ24" s="362"/>
      <c r="AK24" s="362">
        <v>10280</v>
      </c>
      <c r="AL24" s="362"/>
      <c r="AM24" s="418">
        <f t="shared" si="0"/>
        <v>0</v>
      </c>
      <c r="AN24" s="418">
        <f t="shared" si="1"/>
        <v>2406139.06</v>
      </c>
      <c r="AO24" s="583"/>
      <c r="AP24" s="444">
        <v>2401831.6800000002</v>
      </c>
      <c r="AQ24" s="584">
        <f>AN24-AP24</f>
        <v>4307.3799999998882</v>
      </c>
      <c r="AR24" s="571">
        <v>0</v>
      </c>
      <c r="AS24" s="562">
        <f t="shared" si="2"/>
        <v>2406139.06</v>
      </c>
      <c r="AT24" s="562">
        <f t="shared" si="5"/>
        <v>2401831.6800000002</v>
      </c>
      <c r="AU24" s="563">
        <f t="shared" si="3"/>
        <v>0.99820983746467262</v>
      </c>
    </row>
    <row r="25" spans="1:47" s="28" customFormat="1" ht="30" customHeight="1">
      <c r="B25" s="499" t="s">
        <v>76</v>
      </c>
      <c r="C25" s="499"/>
      <c r="D25" s="499"/>
      <c r="E25" s="500"/>
      <c r="F25" s="499"/>
      <c r="G25" s="499"/>
      <c r="H25" s="284"/>
      <c r="I25" s="284"/>
      <c r="J25" s="284"/>
      <c r="K25" s="285"/>
      <c r="L25" s="285"/>
      <c r="M25" s="285"/>
      <c r="N25" s="286"/>
      <c r="O25" s="285"/>
      <c r="P25" s="286"/>
      <c r="Q25" s="286"/>
      <c r="R25" s="286"/>
      <c r="S25" s="286"/>
      <c r="T25" s="286"/>
      <c r="U25" s="286"/>
      <c r="V25" s="286"/>
      <c r="W25" s="286"/>
      <c r="X25" s="286"/>
      <c r="Y25" s="286"/>
      <c r="Z25" s="286"/>
      <c r="AA25" s="286"/>
      <c r="AB25" s="286"/>
      <c r="AC25" s="286"/>
      <c r="AD25" s="286"/>
      <c r="AE25" s="286"/>
      <c r="AF25" s="286"/>
      <c r="AG25" s="286"/>
      <c r="AH25" s="286"/>
      <c r="AI25" s="370"/>
      <c r="AJ25" s="370"/>
      <c r="AK25" s="370"/>
      <c r="AL25" s="370"/>
      <c r="AM25" s="370"/>
      <c r="AN25" s="370"/>
      <c r="AO25" s="583"/>
      <c r="AP25" s="370"/>
      <c r="AQ25" s="370"/>
      <c r="AR25" s="575"/>
      <c r="AS25" s="370"/>
      <c r="AT25" s="370"/>
      <c r="AU25" s="370"/>
    </row>
    <row r="26" spans="1:47" s="28" customFormat="1" ht="30" customHeight="1">
      <c r="B26" s="280"/>
      <c r="C26" s="18">
        <v>3</v>
      </c>
      <c r="D26" s="256" t="s">
        <v>885</v>
      </c>
      <c r="E26" s="340"/>
      <c r="F26" s="19" t="s">
        <v>81</v>
      </c>
      <c r="G26" s="185" t="s">
        <v>81</v>
      </c>
      <c r="H26" s="19" t="s">
        <v>24</v>
      </c>
      <c r="I26" s="310">
        <v>44561</v>
      </c>
      <c r="J26" s="25" t="s">
        <v>82</v>
      </c>
      <c r="K26" s="20">
        <v>2500000</v>
      </c>
      <c r="L26" s="20">
        <v>750000</v>
      </c>
      <c r="M26" s="20"/>
      <c r="N26" s="21"/>
      <c r="O26" s="22">
        <v>1750000</v>
      </c>
      <c r="P26" s="21"/>
      <c r="Q26" s="62"/>
      <c r="R26" s="62"/>
      <c r="S26" s="62"/>
      <c r="T26" s="62"/>
      <c r="U26" s="62"/>
      <c r="V26" s="62"/>
      <c r="W26" s="62"/>
      <c r="X26" s="62"/>
      <c r="Y26" s="62"/>
      <c r="Z26" s="62"/>
      <c r="AA26" s="62"/>
      <c r="AB26" s="62"/>
      <c r="AC26" s="62"/>
      <c r="AD26" s="62"/>
      <c r="AE26" s="62"/>
      <c r="AF26" s="62"/>
      <c r="AG26" s="62"/>
      <c r="AH26" s="62"/>
      <c r="AI26" s="362"/>
      <c r="AJ26" s="362"/>
      <c r="AK26" s="362"/>
      <c r="AL26" s="362"/>
      <c r="AM26" s="418">
        <f t="shared" si="0"/>
        <v>0</v>
      </c>
      <c r="AN26" s="418">
        <f t="shared" si="1"/>
        <v>1750000</v>
      </c>
      <c r="AO26" s="583"/>
      <c r="AP26" s="444"/>
      <c r="AQ26" s="584">
        <f>AN26-AP26</f>
        <v>1750000</v>
      </c>
      <c r="AR26" s="571">
        <v>0</v>
      </c>
      <c r="AS26" s="562">
        <f t="shared" si="2"/>
        <v>1750000</v>
      </c>
      <c r="AT26" s="562">
        <f t="shared" si="5"/>
        <v>0</v>
      </c>
      <c r="AU26" s="563">
        <f t="shared" si="3"/>
        <v>0</v>
      </c>
    </row>
    <row r="27" spans="1:47" s="13" customFormat="1" ht="30" customHeight="1">
      <c r="B27" s="281"/>
      <c r="C27" s="259">
        <v>1</v>
      </c>
      <c r="D27" s="501" t="s">
        <v>83</v>
      </c>
      <c r="E27" s="388" t="s">
        <v>1707</v>
      </c>
      <c r="F27" s="39" t="s">
        <v>894</v>
      </c>
      <c r="G27" s="186" t="s">
        <v>84</v>
      </c>
      <c r="H27" s="19" t="s">
        <v>24</v>
      </c>
      <c r="I27" s="309">
        <v>44742</v>
      </c>
      <c r="J27" s="38" t="s">
        <v>85</v>
      </c>
      <c r="K27" s="60">
        <v>2500000</v>
      </c>
      <c r="L27" s="43"/>
      <c r="M27" s="43"/>
      <c r="N27" s="44"/>
      <c r="O27" s="502">
        <v>62000000</v>
      </c>
      <c r="P27" s="505">
        <v>11500000</v>
      </c>
      <c r="Q27" s="46"/>
      <c r="R27" s="47"/>
      <c r="S27" s="47"/>
      <c r="T27" s="47"/>
      <c r="U27" s="47"/>
      <c r="V27" s="47"/>
      <c r="W27" s="47"/>
      <c r="X27" s="47"/>
      <c r="Y27" s="47"/>
      <c r="Z27" s="47"/>
      <c r="AA27" s="47"/>
      <c r="AB27" s="47"/>
      <c r="AC27" s="47"/>
      <c r="AD27" s="47"/>
      <c r="AE27" s="47"/>
      <c r="AF27" s="47"/>
      <c r="AG27" s="47"/>
      <c r="AH27" s="47"/>
      <c r="AI27" s="371"/>
      <c r="AJ27" s="371"/>
      <c r="AK27" s="411">
        <v>6103474.5999999996</v>
      </c>
      <c r="AL27" s="371">
        <f>221146.9+289046.19</f>
        <v>510193.08999999997</v>
      </c>
      <c r="AM27" s="585">
        <v>510193.09</v>
      </c>
      <c r="AN27" s="585">
        <f t="shared" si="1"/>
        <v>49989806.909999996</v>
      </c>
      <c r="AO27" s="583"/>
      <c r="AP27" s="586">
        <f>5153868.64+399952.48</f>
        <v>5553821.1199999992</v>
      </c>
      <c r="AQ27" s="587">
        <f>AN27-AP27</f>
        <v>44435985.789999999</v>
      </c>
      <c r="AR27" s="576">
        <v>1.0102833465346536E-2</v>
      </c>
      <c r="AS27" s="566">
        <f t="shared" si="2"/>
        <v>50500000</v>
      </c>
      <c r="AT27" s="566">
        <f t="shared" ref="AT27:AT58" si="6">AM27+AP27</f>
        <v>6064014.209999999</v>
      </c>
      <c r="AU27" s="567">
        <f t="shared" si="3"/>
        <v>0.12007948930693067</v>
      </c>
    </row>
    <row r="28" spans="1:47" s="13" customFormat="1" ht="30" customHeight="1">
      <c r="B28" s="281"/>
      <c r="C28" s="259">
        <v>1</v>
      </c>
      <c r="D28" s="501"/>
      <c r="E28" s="343"/>
      <c r="F28" s="39" t="s">
        <v>895</v>
      </c>
      <c r="G28" s="186" t="s">
        <v>84</v>
      </c>
      <c r="H28" s="19" t="s">
        <v>24</v>
      </c>
      <c r="I28" s="309">
        <v>44742</v>
      </c>
      <c r="J28" s="38" t="s">
        <v>85</v>
      </c>
      <c r="K28" s="60">
        <v>5000000</v>
      </c>
      <c r="L28" s="43"/>
      <c r="M28" s="43"/>
      <c r="N28" s="44"/>
      <c r="O28" s="503"/>
      <c r="P28" s="506"/>
      <c r="Q28" s="46"/>
      <c r="R28" s="47"/>
      <c r="S28" s="47"/>
      <c r="T28" s="47"/>
      <c r="U28" s="47"/>
      <c r="V28" s="47"/>
      <c r="W28" s="47"/>
      <c r="X28" s="47"/>
      <c r="Y28" s="47"/>
      <c r="Z28" s="47"/>
      <c r="AA28" s="47"/>
      <c r="AB28" s="47"/>
      <c r="AC28" s="47"/>
      <c r="AD28" s="47"/>
      <c r="AE28" s="47"/>
      <c r="AF28" s="47"/>
      <c r="AG28" s="47"/>
      <c r="AH28" s="47"/>
      <c r="AI28" s="371"/>
      <c r="AJ28" s="371"/>
      <c r="AK28" s="371"/>
      <c r="AL28" s="371"/>
      <c r="AM28" s="585"/>
      <c r="AN28" s="585"/>
      <c r="AO28" s="583"/>
      <c r="AP28" s="586"/>
      <c r="AQ28" s="587"/>
      <c r="AR28" s="576"/>
      <c r="AS28" s="566"/>
      <c r="AT28" s="566"/>
      <c r="AU28" s="567"/>
    </row>
    <row r="29" spans="1:47" s="13" customFormat="1" ht="30" customHeight="1">
      <c r="B29" s="281"/>
      <c r="C29" s="259">
        <v>1</v>
      </c>
      <c r="D29" s="501"/>
      <c r="E29" s="343"/>
      <c r="F29" s="39" t="s">
        <v>896</v>
      </c>
      <c r="G29" s="186" t="s">
        <v>84</v>
      </c>
      <c r="H29" s="19" t="s">
        <v>24</v>
      </c>
      <c r="I29" s="309">
        <v>44742</v>
      </c>
      <c r="J29" s="38" t="s">
        <v>85</v>
      </c>
      <c r="K29" s="60">
        <v>1000000</v>
      </c>
      <c r="L29" s="43"/>
      <c r="M29" s="43"/>
      <c r="N29" s="44"/>
      <c r="O29" s="503"/>
      <c r="P29" s="506"/>
      <c r="Q29" s="46"/>
      <c r="R29" s="47"/>
      <c r="S29" s="47"/>
      <c r="T29" s="47"/>
      <c r="U29" s="47"/>
      <c r="V29" s="47"/>
      <c r="W29" s="47"/>
      <c r="X29" s="47"/>
      <c r="Y29" s="47"/>
      <c r="Z29" s="47"/>
      <c r="AA29" s="47"/>
      <c r="AB29" s="47"/>
      <c r="AC29" s="47"/>
      <c r="AD29" s="47"/>
      <c r="AE29" s="47"/>
      <c r="AF29" s="47"/>
      <c r="AG29" s="47"/>
      <c r="AH29" s="47"/>
      <c r="AI29" s="371"/>
      <c r="AJ29" s="371"/>
      <c r="AK29" s="371"/>
      <c r="AL29" s="371"/>
      <c r="AM29" s="585"/>
      <c r="AN29" s="585"/>
      <c r="AO29" s="583"/>
      <c r="AP29" s="586"/>
      <c r="AQ29" s="587"/>
      <c r="AR29" s="576"/>
      <c r="AS29" s="566"/>
      <c r="AT29" s="566"/>
      <c r="AU29" s="567"/>
    </row>
    <row r="30" spans="1:47" s="13" customFormat="1" ht="30" customHeight="1">
      <c r="B30" s="281"/>
      <c r="C30" s="259">
        <v>3</v>
      </c>
      <c r="D30" s="501"/>
      <c r="E30" s="343"/>
      <c r="F30" s="39" t="s">
        <v>897</v>
      </c>
      <c r="G30" s="186" t="s">
        <v>86</v>
      </c>
      <c r="H30" s="19" t="s">
        <v>24</v>
      </c>
      <c r="I30" s="309">
        <v>44742</v>
      </c>
      <c r="J30" s="38" t="s">
        <v>85</v>
      </c>
      <c r="K30" s="60">
        <v>10000000</v>
      </c>
      <c r="L30" s="43"/>
      <c r="M30" s="43"/>
      <c r="N30" s="44"/>
      <c r="O30" s="503"/>
      <c r="P30" s="506"/>
      <c r="Q30" s="46"/>
      <c r="R30" s="47"/>
      <c r="S30" s="47"/>
      <c r="T30" s="47"/>
      <c r="U30" s="47"/>
      <c r="V30" s="47"/>
      <c r="W30" s="47"/>
      <c r="X30" s="47"/>
      <c r="Y30" s="47"/>
      <c r="Z30" s="47"/>
      <c r="AA30" s="47"/>
      <c r="AB30" s="47"/>
      <c r="AC30" s="47"/>
      <c r="AD30" s="47"/>
      <c r="AE30" s="47"/>
      <c r="AF30" s="47"/>
      <c r="AG30" s="47"/>
      <c r="AH30" s="47"/>
      <c r="AI30" s="371"/>
      <c r="AJ30" s="371"/>
      <c r="AK30" s="371"/>
      <c r="AL30" s="371"/>
      <c r="AM30" s="585"/>
      <c r="AN30" s="585"/>
      <c r="AO30" s="583"/>
      <c r="AP30" s="586"/>
      <c r="AQ30" s="587"/>
      <c r="AR30" s="576"/>
      <c r="AS30" s="566"/>
      <c r="AT30" s="566"/>
      <c r="AU30" s="567"/>
    </row>
    <row r="31" spans="1:47" s="13" customFormat="1" ht="30" customHeight="1">
      <c r="B31" s="281"/>
      <c r="C31" s="259">
        <v>3</v>
      </c>
      <c r="D31" s="501"/>
      <c r="E31" s="343"/>
      <c r="F31" s="39" t="s">
        <v>899</v>
      </c>
      <c r="G31" s="186" t="s">
        <v>86</v>
      </c>
      <c r="H31" s="19" t="s">
        <v>24</v>
      </c>
      <c r="I31" s="309">
        <v>44742</v>
      </c>
      <c r="J31" s="38" t="s">
        <v>85</v>
      </c>
      <c r="K31" s="60">
        <v>1000000</v>
      </c>
      <c r="L31" s="43"/>
      <c r="M31" s="43"/>
      <c r="N31" s="48"/>
      <c r="O31" s="503"/>
      <c r="P31" s="506"/>
      <c r="Q31" s="46"/>
      <c r="R31" s="18"/>
      <c r="S31" s="18"/>
      <c r="T31" s="18"/>
      <c r="U31" s="18"/>
      <c r="V31" s="18"/>
      <c r="W31" s="18"/>
      <c r="X31" s="18"/>
      <c r="Y31" s="18"/>
      <c r="Z31" s="18"/>
      <c r="AA31" s="18"/>
      <c r="AB31" s="18"/>
      <c r="AC31" s="18"/>
      <c r="AD31" s="18"/>
      <c r="AE31" s="18"/>
      <c r="AF31" s="18"/>
      <c r="AG31" s="18"/>
      <c r="AH31" s="18"/>
      <c r="AI31" s="372"/>
      <c r="AJ31" s="372"/>
      <c r="AK31" s="372"/>
      <c r="AL31" s="372"/>
      <c r="AM31" s="585"/>
      <c r="AN31" s="585"/>
      <c r="AO31" s="583"/>
      <c r="AP31" s="586"/>
      <c r="AQ31" s="587"/>
      <c r="AR31" s="576"/>
      <c r="AS31" s="566"/>
      <c r="AT31" s="566"/>
      <c r="AU31" s="567"/>
    </row>
    <row r="32" spans="1:47" s="13" customFormat="1" ht="30" customHeight="1">
      <c r="B32" s="281"/>
      <c r="C32" s="259" t="s">
        <v>874</v>
      </c>
      <c r="D32" s="501"/>
      <c r="E32" s="343"/>
      <c r="F32" s="39" t="s">
        <v>900</v>
      </c>
      <c r="G32" s="186" t="s">
        <v>87</v>
      </c>
      <c r="H32" s="19" t="s">
        <v>24</v>
      </c>
      <c r="I32" s="309">
        <v>44742</v>
      </c>
      <c r="J32" s="38" t="s">
        <v>85</v>
      </c>
      <c r="K32" s="60">
        <v>1000000</v>
      </c>
      <c r="L32" s="43"/>
      <c r="M32" s="43"/>
      <c r="N32" s="48"/>
      <c r="O32" s="503"/>
      <c r="P32" s="506"/>
      <c r="Q32" s="46"/>
      <c r="R32" s="18"/>
      <c r="S32" s="18"/>
      <c r="T32" s="18"/>
      <c r="U32" s="18"/>
      <c r="V32" s="18"/>
      <c r="W32" s="18"/>
      <c r="X32" s="18"/>
      <c r="Y32" s="18"/>
      <c r="Z32" s="18"/>
      <c r="AA32" s="18"/>
      <c r="AB32" s="18"/>
      <c r="AC32" s="18"/>
      <c r="AD32" s="18"/>
      <c r="AE32" s="18"/>
      <c r="AF32" s="18"/>
      <c r="AG32" s="18"/>
      <c r="AH32" s="18"/>
      <c r="AI32" s="372"/>
      <c r="AJ32" s="372"/>
      <c r="AK32" s="372"/>
      <c r="AL32" s="372"/>
      <c r="AM32" s="585"/>
      <c r="AN32" s="585"/>
      <c r="AO32" s="583"/>
      <c r="AP32" s="586"/>
      <c r="AQ32" s="587"/>
      <c r="AR32" s="576"/>
      <c r="AS32" s="566"/>
      <c r="AT32" s="566"/>
      <c r="AU32" s="567"/>
    </row>
    <row r="33" spans="1:47" s="13" customFormat="1" ht="30" customHeight="1">
      <c r="B33" s="281"/>
      <c r="C33" s="259" t="s">
        <v>876</v>
      </c>
      <c r="D33" s="501"/>
      <c r="E33" s="389" t="s">
        <v>1708</v>
      </c>
      <c r="F33" s="39" t="s">
        <v>901</v>
      </c>
      <c r="G33" s="186" t="s">
        <v>87</v>
      </c>
      <c r="H33" s="19" t="s">
        <v>24</v>
      </c>
      <c r="I33" s="309">
        <v>44742</v>
      </c>
      <c r="J33" s="38" t="s">
        <v>85</v>
      </c>
      <c r="K33" s="60">
        <v>2500000</v>
      </c>
      <c r="L33" s="43"/>
      <c r="M33" s="43"/>
      <c r="N33" s="48"/>
      <c r="O33" s="503"/>
      <c r="P33" s="506"/>
      <c r="Q33" s="46"/>
      <c r="R33" s="18"/>
      <c r="S33" s="18"/>
      <c r="T33" s="18"/>
      <c r="U33" s="18"/>
      <c r="V33" s="18"/>
      <c r="W33" s="18"/>
      <c r="X33" s="18"/>
      <c r="Y33" s="18"/>
      <c r="Z33" s="18"/>
      <c r="AA33" s="18"/>
      <c r="AB33" s="18"/>
      <c r="AC33" s="18"/>
      <c r="AD33" s="18"/>
      <c r="AE33" s="18"/>
      <c r="AF33" s="18"/>
      <c r="AG33" s="18"/>
      <c r="AH33" s="18"/>
      <c r="AI33" s="372"/>
      <c r="AJ33" s="372"/>
      <c r="AK33" s="391">
        <v>449952.48</v>
      </c>
      <c r="AL33" s="372"/>
      <c r="AM33" s="585"/>
      <c r="AN33" s="585"/>
      <c r="AO33" s="583"/>
      <c r="AP33" s="586"/>
      <c r="AQ33" s="587"/>
      <c r="AR33" s="576"/>
      <c r="AS33" s="566"/>
      <c r="AT33" s="566"/>
      <c r="AU33" s="567"/>
    </row>
    <row r="34" spans="1:47" s="13" customFormat="1" ht="30" customHeight="1">
      <c r="B34" s="281"/>
      <c r="C34" s="259">
        <v>3</v>
      </c>
      <c r="D34" s="501"/>
      <c r="E34" s="343"/>
      <c r="F34" s="39" t="s">
        <v>902</v>
      </c>
      <c r="G34" s="186" t="s">
        <v>87</v>
      </c>
      <c r="H34" s="19" t="s">
        <v>24</v>
      </c>
      <c r="I34" s="309">
        <v>44742</v>
      </c>
      <c r="J34" s="38" t="s">
        <v>85</v>
      </c>
      <c r="K34" s="60">
        <v>22500000</v>
      </c>
      <c r="L34" s="43"/>
      <c r="M34" s="43"/>
      <c r="N34" s="48"/>
      <c r="O34" s="503"/>
      <c r="P34" s="506"/>
      <c r="Q34" s="46"/>
      <c r="R34" s="18"/>
      <c r="S34" s="18"/>
      <c r="T34" s="18"/>
      <c r="U34" s="18"/>
      <c r="V34" s="18"/>
      <c r="W34" s="18"/>
      <c r="X34" s="18"/>
      <c r="Y34" s="18"/>
      <c r="Z34" s="18"/>
      <c r="AA34" s="18"/>
      <c r="AB34" s="18"/>
      <c r="AC34" s="18"/>
      <c r="AD34" s="18"/>
      <c r="AE34" s="18"/>
      <c r="AF34" s="18"/>
      <c r="AG34" s="18"/>
      <c r="AH34" s="18"/>
      <c r="AI34" s="372"/>
      <c r="AJ34" s="372"/>
      <c r="AK34" s="372"/>
      <c r="AL34" s="372"/>
      <c r="AM34" s="585"/>
      <c r="AN34" s="585"/>
      <c r="AO34" s="583"/>
      <c r="AP34" s="586"/>
      <c r="AQ34" s="587"/>
      <c r="AR34" s="576"/>
      <c r="AS34" s="566"/>
      <c r="AT34" s="566"/>
      <c r="AU34" s="567"/>
    </row>
    <row r="35" spans="1:47" s="13" customFormat="1" ht="30" customHeight="1">
      <c r="B35" s="281"/>
      <c r="C35" s="259" t="s">
        <v>877</v>
      </c>
      <c r="D35" s="501"/>
      <c r="E35" s="343"/>
      <c r="F35" s="39" t="s">
        <v>903</v>
      </c>
      <c r="G35" s="186" t="s">
        <v>88</v>
      </c>
      <c r="H35" s="19" t="s">
        <v>24</v>
      </c>
      <c r="I35" s="309">
        <v>44742</v>
      </c>
      <c r="J35" s="38" t="s">
        <v>85</v>
      </c>
      <c r="K35" s="60">
        <v>5000000</v>
      </c>
      <c r="L35" s="43"/>
      <c r="M35" s="43"/>
      <c r="N35" s="48"/>
      <c r="O35" s="503"/>
      <c r="P35" s="506"/>
      <c r="Q35" s="46"/>
      <c r="R35" s="18"/>
      <c r="S35" s="18"/>
      <c r="T35" s="18"/>
      <c r="U35" s="18"/>
      <c r="V35" s="18"/>
      <c r="W35" s="18"/>
      <c r="X35" s="18"/>
      <c r="Y35" s="18"/>
      <c r="Z35" s="18"/>
      <c r="AA35" s="18"/>
      <c r="AB35" s="18"/>
      <c r="AC35" s="18"/>
      <c r="AD35" s="18"/>
      <c r="AE35" s="18"/>
      <c r="AF35" s="18"/>
      <c r="AG35" s="18"/>
      <c r="AH35" s="18"/>
      <c r="AI35" s="372"/>
      <c r="AJ35" s="372"/>
      <c r="AK35" s="372"/>
      <c r="AL35" s="372"/>
      <c r="AM35" s="585"/>
      <c r="AN35" s="585"/>
      <c r="AO35" s="583"/>
      <c r="AP35" s="586"/>
      <c r="AQ35" s="587"/>
      <c r="AR35" s="576"/>
      <c r="AS35" s="566"/>
      <c r="AT35" s="566"/>
      <c r="AU35" s="567"/>
    </row>
    <row r="36" spans="1:47" s="13" customFormat="1" ht="30" customHeight="1">
      <c r="A36" s="13" t="s">
        <v>878</v>
      </c>
      <c r="B36" s="281"/>
      <c r="C36" s="259" t="s">
        <v>877</v>
      </c>
      <c r="D36" s="501"/>
      <c r="E36" s="343"/>
      <c r="F36" s="39" t="s">
        <v>904</v>
      </c>
      <c r="G36" s="186" t="s">
        <v>88</v>
      </c>
      <c r="H36" s="19" t="s">
        <v>24</v>
      </c>
      <c r="I36" s="309">
        <v>44742</v>
      </c>
      <c r="J36" s="38" t="s">
        <v>85</v>
      </c>
      <c r="K36" s="60">
        <v>2000000</v>
      </c>
      <c r="L36" s="43"/>
      <c r="M36" s="43"/>
      <c r="N36" s="48"/>
      <c r="O36" s="503"/>
      <c r="P36" s="506"/>
      <c r="Q36" s="46"/>
      <c r="R36" s="18"/>
      <c r="S36" s="18"/>
      <c r="T36" s="18"/>
      <c r="U36" s="18"/>
      <c r="V36" s="18"/>
      <c r="W36" s="18"/>
      <c r="X36" s="18"/>
      <c r="Y36" s="18"/>
      <c r="Z36" s="18"/>
      <c r="AA36" s="18"/>
      <c r="AB36" s="18"/>
      <c r="AC36" s="18"/>
      <c r="AD36" s="18"/>
      <c r="AE36" s="18"/>
      <c r="AF36" s="18"/>
      <c r="AG36" s="18"/>
      <c r="AH36" s="18"/>
      <c r="AI36" s="372"/>
      <c r="AJ36" s="372"/>
      <c r="AK36" s="372"/>
      <c r="AL36" s="372"/>
      <c r="AM36" s="585"/>
      <c r="AN36" s="585"/>
      <c r="AO36" s="583"/>
      <c r="AP36" s="586"/>
      <c r="AQ36" s="587"/>
      <c r="AR36" s="576"/>
      <c r="AS36" s="566"/>
      <c r="AT36" s="566"/>
      <c r="AU36" s="567"/>
    </row>
    <row r="37" spans="1:47" s="13" customFormat="1" ht="30" customHeight="1">
      <c r="B37" s="281"/>
      <c r="C37" s="259" t="s">
        <v>881</v>
      </c>
      <c r="D37" s="501"/>
      <c r="E37" s="343"/>
      <c r="F37" s="39" t="s">
        <v>905</v>
      </c>
      <c r="G37" s="186" t="s">
        <v>89</v>
      </c>
      <c r="H37" s="19" t="s">
        <v>24</v>
      </c>
      <c r="I37" s="309">
        <v>44742</v>
      </c>
      <c r="J37" s="38" t="s">
        <v>85</v>
      </c>
      <c r="K37" s="60">
        <v>2500000</v>
      </c>
      <c r="L37" s="43"/>
      <c r="M37" s="43"/>
      <c r="N37" s="48"/>
      <c r="O37" s="503"/>
      <c r="P37" s="506"/>
      <c r="Q37" s="46"/>
      <c r="R37" s="18"/>
      <c r="S37" s="18"/>
      <c r="T37" s="18"/>
      <c r="U37" s="18"/>
      <c r="V37" s="18"/>
      <c r="W37" s="18"/>
      <c r="X37" s="18"/>
      <c r="Y37" s="18"/>
      <c r="Z37" s="18"/>
      <c r="AA37" s="18"/>
      <c r="AB37" s="18"/>
      <c r="AC37" s="18"/>
      <c r="AD37" s="18"/>
      <c r="AE37" s="18"/>
      <c r="AF37" s="18"/>
      <c r="AG37" s="18"/>
      <c r="AH37" s="18"/>
      <c r="AI37" s="372"/>
      <c r="AJ37" s="372"/>
      <c r="AK37" s="372"/>
      <c r="AL37" s="372"/>
      <c r="AM37" s="585"/>
      <c r="AN37" s="585"/>
      <c r="AO37" s="583"/>
      <c r="AP37" s="586"/>
      <c r="AQ37" s="587"/>
      <c r="AR37" s="576"/>
      <c r="AS37" s="566"/>
      <c r="AT37" s="566"/>
      <c r="AU37" s="567"/>
    </row>
    <row r="38" spans="1:47" s="13" customFormat="1" ht="30" customHeight="1">
      <c r="A38" s="319" t="s">
        <v>879</v>
      </c>
      <c r="B38" s="281"/>
      <c r="C38" s="259" t="s">
        <v>879</v>
      </c>
      <c r="D38" s="501"/>
      <c r="E38" s="343"/>
      <c r="F38" s="39" t="s">
        <v>906</v>
      </c>
      <c r="G38" s="186" t="s">
        <v>89</v>
      </c>
      <c r="H38" s="19" t="s">
        <v>24</v>
      </c>
      <c r="I38" s="309">
        <v>44742</v>
      </c>
      <c r="J38" s="38" t="s">
        <v>85</v>
      </c>
      <c r="K38" s="60">
        <v>3000000</v>
      </c>
      <c r="L38" s="43"/>
      <c r="M38" s="43"/>
      <c r="N38" s="48"/>
      <c r="O38" s="503"/>
      <c r="P38" s="506"/>
      <c r="Q38" s="46"/>
      <c r="R38" s="18"/>
      <c r="S38" s="18"/>
      <c r="T38" s="18"/>
      <c r="U38" s="18"/>
      <c r="V38" s="18"/>
      <c r="W38" s="18"/>
      <c r="X38" s="18"/>
      <c r="Y38" s="18"/>
      <c r="Z38" s="18"/>
      <c r="AA38" s="18"/>
      <c r="AB38" s="18"/>
      <c r="AC38" s="18"/>
      <c r="AD38" s="18"/>
      <c r="AE38" s="18"/>
      <c r="AF38" s="18"/>
      <c r="AG38" s="18"/>
      <c r="AH38" s="18"/>
      <c r="AI38" s="372"/>
      <c r="AJ38" s="372"/>
      <c r="AK38" s="372"/>
      <c r="AL38" s="372"/>
      <c r="AM38" s="585"/>
      <c r="AN38" s="585"/>
      <c r="AO38" s="583"/>
      <c r="AP38" s="586"/>
      <c r="AQ38" s="587"/>
      <c r="AR38" s="576"/>
      <c r="AS38" s="566"/>
      <c r="AT38" s="566"/>
      <c r="AU38" s="567"/>
    </row>
    <row r="39" spans="1:47" s="13" customFormat="1" ht="30" customHeight="1">
      <c r="A39" s="13" t="s">
        <v>893</v>
      </c>
      <c r="B39" s="281"/>
      <c r="C39" s="259" t="s">
        <v>881</v>
      </c>
      <c r="D39" s="501"/>
      <c r="E39" s="343"/>
      <c r="F39" s="39" t="s">
        <v>907</v>
      </c>
      <c r="G39" s="187" t="s">
        <v>89</v>
      </c>
      <c r="H39" s="19" t="s">
        <v>24</v>
      </c>
      <c r="I39" s="309">
        <v>44742</v>
      </c>
      <c r="J39" s="38" t="s">
        <v>85</v>
      </c>
      <c r="K39" s="60">
        <v>4000000</v>
      </c>
      <c r="L39" s="43"/>
      <c r="M39" s="43"/>
      <c r="N39" s="48"/>
      <c r="O39" s="504"/>
      <c r="P39" s="507"/>
      <c r="Q39" s="46"/>
      <c r="R39" s="18"/>
      <c r="S39" s="18"/>
      <c r="T39" s="18"/>
      <c r="U39" s="18"/>
      <c r="V39" s="18"/>
      <c r="W39" s="18"/>
      <c r="X39" s="18"/>
      <c r="Y39" s="18"/>
      <c r="Z39" s="18"/>
      <c r="AA39" s="18"/>
      <c r="AB39" s="18"/>
      <c r="AC39" s="18"/>
      <c r="AD39" s="18"/>
      <c r="AE39" s="18"/>
      <c r="AF39" s="18"/>
      <c r="AG39" s="18"/>
      <c r="AH39" s="18"/>
      <c r="AI39" s="372"/>
      <c r="AJ39" s="372"/>
      <c r="AK39" s="372"/>
      <c r="AL39" s="372"/>
      <c r="AM39" s="585"/>
      <c r="AN39" s="585"/>
      <c r="AO39" s="583"/>
      <c r="AP39" s="586"/>
      <c r="AQ39" s="587"/>
      <c r="AR39" s="576"/>
      <c r="AS39" s="566"/>
      <c r="AT39" s="566"/>
      <c r="AU39" s="567"/>
    </row>
    <row r="40" spans="1:47" s="224" customFormat="1" ht="30" customHeight="1">
      <c r="B40" s="282"/>
      <c r="C40" s="221">
        <v>1</v>
      </c>
      <c r="D40" s="222" t="s">
        <v>722</v>
      </c>
      <c r="E40" s="232"/>
      <c r="F40" s="222" t="s">
        <v>723</v>
      </c>
      <c r="G40" s="230" t="s">
        <v>729</v>
      </c>
      <c r="H40" s="222" t="s">
        <v>160</v>
      </c>
      <c r="I40" s="231" t="s">
        <v>25</v>
      </c>
      <c r="J40" s="232" t="s">
        <v>730</v>
      </c>
      <c r="K40" s="320">
        <v>30000000</v>
      </c>
      <c r="L40" s="450"/>
      <c r="M40" s="233">
        <v>23910131.539999999</v>
      </c>
      <c r="N40" s="229">
        <v>5711446.7000000002</v>
      </c>
      <c r="O40" s="225">
        <v>378421.76000000001</v>
      </c>
      <c r="P40" s="223">
        <v>621542.33000000205</v>
      </c>
      <c r="Q40" s="440"/>
      <c r="R40" s="227">
        <v>5461607.8300000001</v>
      </c>
      <c r="S40" s="227"/>
      <c r="T40" s="227">
        <v>6718.3</v>
      </c>
      <c r="U40" s="227"/>
      <c r="V40" s="227"/>
      <c r="W40" s="441"/>
      <c r="X40" s="228"/>
      <c r="Y40" s="442"/>
      <c r="Z40" s="226"/>
      <c r="AA40" s="226"/>
      <c r="AB40" s="226"/>
      <c r="AC40" s="252"/>
      <c r="AD40" s="252"/>
      <c r="AE40" s="252"/>
      <c r="AF40" s="443"/>
      <c r="AG40" s="252"/>
      <c r="AH40" s="443"/>
      <c r="AI40" s="443"/>
      <c r="AJ40" s="443"/>
      <c r="AK40" s="443"/>
      <c r="AL40" s="443"/>
      <c r="AM40" s="418">
        <f>R40+T40+V40+X40+Z40+AB40+AD40+AF40+AH40+AJ40+AL40</f>
        <v>5468326.1299999999</v>
      </c>
      <c r="AN40" s="418">
        <f t="shared" si="1"/>
        <v>0</v>
      </c>
      <c r="AO40" s="583"/>
      <c r="AP40" s="445"/>
      <c r="AQ40" s="584">
        <f>AN40-AP40</f>
        <v>0</v>
      </c>
      <c r="AR40" s="571">
        <v>1.0000000000000004</v>
      </c>
      <c r="AS40" s="562">
        <f t="shared" si="2"/>
        <v>5468326.129999998</v>
      </c>
      <c r="AT40" s="562">
        <f>AM40+AP40</f>
        <v>5468326.1299999999</v>
      </c>
      <c r="AU40" s="563">
        <f t="shared" si="3"/>
        <v>1.0000000000000004</v>
      </c>
    </row>
    <row r="41" spans="1:47" s="13" customFormat="1" ht="30" customHeight="1">
      <c r="B41" s="281"/>
      <c r="C41" s="30" t="s">
        <v>877</v>
      </c>
      <c r="D41" s="256" t="s">
        <v>90</v>
      </c>
      <c r="E41" s="340"/>
      <c r="F41" s="19" t="s">
        <v>91</v>
      </c>
      <c r="G41" s="305" t="s">
        <v>92</v>
      </c>
      <c r="H41" s="19" t="s">
        <v>24</v>
      </c>
      <c r="I41" s="307" t="s">
        <v>93</v>
      </c>
      <c r="J41" s="19" t="s">
        <v>94</v>
      </c>
      <c r="K41" s="60">
        <f>6000000+207362.37</f>
        <v>6207362.3700000001</v>
      </c>
      <c r="L41" s="20">
        <v>1172442.8999999999</v>
      </c>
      <c r="M41" s="20">
        <v>4395640.0599999996</v>
      </c>
      <c r="N41" s="21"/>
      <c r="O41" s="22">
        <v>639279.41</v>
      </c>
      <c r="P41" s="62"/>
      <c r="Q41" s="62"/>
      <c r="R41" s="62"/>
      <c r="S41" s="62"/>
      <c r="T41" s="62"/>
      <c r="U41" s="62">
        <v>218416.77</v>
      </c>
      <c r="V41" s="62"/>
      <c r="W41" s="62"/>
      <c r="X41" s="62"/>
      <c r="Y41" s="62">
        <v>242632</v>
      </c>
      <c r="Z41" s="62">
        <f>242632+135677.51+82739.26</f>
        <v>461048.77</v>
      </c>
      <c r="AA41" s="62"/>
      <c r="AB41" s="240"/>
      <c r="AC41" s="62"/>
      <c r="AD41" s="62"/>
      <c r="AE41" s="62"/>
      <c r="AF41" s="62"/>
      <c r="AG41" s="62"/>
      <c r="AH41" s="62"/>
      <c r="AI41" s="362"/>
      <c r="AJ41" s="362"/>
      <c r="AK41" s="362"/>
      <c r="AL41" s="362"/>
      <c r="AM41" s="418">
        <f t="shared" si="0"/>
        <v>461048.77</v>
      </c>
      <c r="AN41" s="418">
        <f t="shared" si="1"/>
        <v>178230.64</v>
      </c>
      <c r="AO41" s="583"/>
      <c r="AP41" s="444"/>
      <c r="AQ41" s="584">
        <f>AN41-AP41</f>
        <v>178230.64</v>
      </c>
      <c r="AR41" s="571">
        <v>0.72120071879055203</v>
      </c>
      <c r="AS41" s="564">
        <f t="shared" si="2"/>
        <v>639279.41</v>
      </c>
      <c r="AT41" s="564">
        <f t="shared" ref="AT41:AT87" si="7">AM41+AP41</f>
        <v>461048.77</v>
      </c>
      <c r="AU41" s="563">
        <f t="shared" si="3"/>
        <v>0.72120071879055203</v>
      </c>
    </row>
    <row r="42" spans="1:47" s="49" customFormat="1" ht="30" customHeight="1">
      <c r="B42" s="283"/>
      <c r="C42" s="30" t="s">
        <v>879</v>
      </c>
      <c r="D42" s="257" t="s">
        <v>95</v>
      </c>
      <c r="E42" s="341"/>
      <c r="F42" s="25" t="s">
        <v>96</v>
      </c>
      <c r="G42" s="188" t="s">
        <v>97</v>
      </c>
      <c r="H42" s="19" t="s">
        <v>24</v>
      </c>
      <c r="I42" s="307" t="s">
        <v>93</v>
      </c>
      <c r="J42" s="19" t="s">
        <v>85</v>
      </c>
      <c r="K42" s="60">
        <v>3986200</v>
      </c>
      <c r="L42" s="20"/>
      <c r="M42" s="20">
        <v>3830600</v>
      </c>
      <c r="N42" s="22">
        <v>24600</v>
      </c>
      <c r="O42" s="22">
        <v>127200</v>
      </c>
      <c r="P42" s="21"/>
      <c r="Q42" s="62"/>
      <c r="R42" s="62"/>
      <c r="S42" s="62"/>
      <c r="T42" s="62"/>
      <c r="U42" s="62"/>
      <c r="V42" s="62"/>
      <c r="W42" s="62"/>
      <c r="X42" s="62"/>
      <c r="Y42" s="62"/>
      <c r="Z42" s="62"/>
      <c r="AA42" s="62">
        <v>28800</v>
      </c>
      <c r="AB42" s="240">
        <v>28800</v>
      </c>
      <c r="AC42" s="62"/>
      <c r="AD42" s="62"/>
      <c r="AE42" s="62">
        <v>24600</v>
      </c>
      <c r="AF42" s="62">
        <v>24600</v>
      </c>
      <c r="AG42" s="62"/>
      <c r="AH42" s="62"/>
      <c r="AI42" s="362"/>
      <c r="AJ42" s="362"/>
      <c r="AK42" s="362"/>
      <c r="AL42" s="362"/>
      <c r="AM42" s="418">
        <f t="shared" si="0"/>
        <v>53400</v>
      </c>
      <c r="AN42" s="418">
        <f t="shared" si="1"/>
        <v>98400</v>
      </c>
      <c r="AO42" s="583"/>
      <c r="AP42" s="445"/>
      <c r="AQ42" s="584">
        <f>AN42-AP42</f>
        <v>98400</v>
      </c>
      <c r="AR42" s="571">
        <v>0.35177865612648224</v>
      </c>
      <c r="AS42" s="562">
        <f t="shared" si="2"/>
        <v>151800</v>
      </c>
      <c r="AT42" s="562">
        <f>AM42+AP42</f>
        <v>53400</v>
      </c>
      <c r="AU42" s="563">
        <f t="shared" si="3"/>
        <v>0.35177865612648224</v>
      </c>
    </row>
    <row r="43" spans="1:47" s="13" customFormat="1" ht="30" customHeight="1">
      <c r="B43" s="281"/>
      <c r="C43" s="30" t="s">
        <v>879</v>
      </c>
      <c r="D43" s="256" t="s">
        <v>107</v>
      </c>
      <c r="E43" s="340"/>
      <c r="F43" s="19" t="s">
        <v>108</v>
      </c>
      <c r="G43" s="179" t="s">
        <v>109</v>
      </c>
      <c r="H43" s="31" t="s">
        <v>24</v>
      </c>
      <c r="I43" s="308">
        <v>44742</v>
      </c>
      <c r="J43" s="19" t="s">
        <v>85</v>
      </c>
      <c r="K43" s="60">
        <v>1800000</v>
      </c>
      <c r="L43" s="20"/>
      <c r="M43" s="20"/>
      <c r="N43" s="21"/>
      <c r="O43" s="22">
        <v>1800000</v>
      </c>
      <c r="P43" s="21"/>
      <c r="Q43" s="62"/>
      <c r="R43" s="62"/>
      <c r="S43" s="62"/>
      <c r="T43" s="62"/>
      <c r="U43" s="62"/>
      <c r="V43" s="62"/>
      <c r="W43" s="62"/>
      <c r="X43" s="62"/>
      <c r="Y43" s="62"/>
      <c r="Z43" s="62"/>
      <c r="AA43" s="62"/>
      <c r="AB43" s="240"/>
      <c r="AC43" s="62"/>
      <c r="AD43" s="62"/>
      <c r="AE43" s="62"/>
      <c r="AF43" s="62"/>
      <c r="AG43" s="62"/>
      <c r="AH43" s="62"/>
      <c r="AI43" s="362"/>
      <c r="AJ43" s="362"/>
      <c r="AK43" s="362"/>
      <c r="AL43" s="362"/>
      <c r="AM43" s="418">
        <f t="shared" si="0"/>
        <v>0</v>
      </c>
      <c r="AN43" s="418">
        <f t="shared" si="1"/>
        <v>1800000</v>
      </c>
      <c r="AO43" s="583"/>
      <c r="AP43" s="444"/>
      <c r="AQ43" s="584">
        <f>AN43-AP43</f>
        <v>1800000</v>
      </c>
      <c r="AR43" s="571">
        <v>0</v>
      </c>
      <c r="AS43" s="564">
        <f t="shared" si="2"/>
        <v>1800000</v>
      </c>
      <c r="AT43" s="564">
        <f t="shared" ref="AT43:AT87" si="8">AM43+AP43</f>
        <v>0</v>
      </c>
      <c r="AU43" s="563">
        <f t="shared" si="3"/>
        <v>0</v>
      </c>
    </row>
    <row r="44" spans="1:47" s="13" customFormat="1" ht="30" customHeight="1">
      <c r="B44" s="281"/>
      <c r="C44" s="30" t="s">
        <v>878</v>
      </c>
      <c r="D44" s="256" t="s">
        <v>110</v>
      </c>
      <c r="E44" s="340"/>
      <c r="F44" s="19" t="s">
        <v>111</v>
      </c>
      <c r="G44" s="181" t="s">
        <v>112</v>
      </c>
      <c r="H44" s="19" t="s">
        <v>24</v>
      </c>
      <c r="I44" s="307">
        <v>44561</v>
      </c>
      <c r="J44" s="19" t="s">
        <v>94</v>
      </c>
      <c r="K44" s="60">
        <v>6000000</v>
      </c>
      <c r="L44" s="20">
        <v>840000</v>
      </c>
      <c r="M44" s="20">
        <v>4610000</v>
      </c>
      <c r="N44" s="21"/>
      <c r="O44" s="22">
        <f>550000+10000</f>
        <v>560000</v>
      </c>
      <c r="P44" s="21"/>
      <c r="Q44" s="62"/>
      <c r="R44" s="62"/>
      <c r="S44" s="62"/>
      <c r="T44" s="62"/>
      <c r="U44" s="62">
        <v>100000</v>
      </c>
      <c r="V44" s="62"/>
      <c r="W44" s="62"/>
      <c r="X44" s="62"/>
      <c r="Y44" s="62"/>
      <c r="Z44" s="62">
        <v>100000</v>
      </c>
      <c r="AA44" s="62">
        <v>460000</v>
      </c>
      <c r="AB44" s="240">
        <f>150000+310000</f>
        <v>460000</v>
      </c>
      <c r="AC44" s="62"/>
      <c r="AD44" s="62"/>
      <c r="AE44" s="62"/>
      <c r="AF44" s="62"/>
      <c r="AG44" s="62"/>
      <c r="AH44" s="62"/>
      <c r="AI44" s="362"/>
      <c r="AJ44" s="362"/>
      <c r="AK44" s="362"/>
      <c r="AL44" s="362"/>
      <c r="AM44" s="418">
        <f t="shared" si="0"/>
        <v>560000</v>
      </c>
      <c r="AN44" s="418">
        <f t="shared" si="1"/>
        <v>0</v>
      </c>
      <c r="AO44" s="583"/>
      <c r="AP44" s="444"/>
      <c r="AQ44" s="584">
        <f>AN44-AP44</f>
        <v>0</v>
      </c>
      <c r="AR44" s="571">
        <v>1</v>
      </c>
      <c r="AS44" s="562">
        <f t="shared" si="2"/>
        <v>560000</v>
      </c>
      <c r="AT44" s="562">
        <f t="shared" si="8"/>
        <v>560000</v>
      </c>
      <c r="AU44" s="563">
        <f t="shared" si="3"/>
        <v>1</v>
      </c>
    </row>
    <row r="45" spans="1:47" s="13" customFormat="1" ht="30" customHeight="1">
      <c r="B45" s="281"/>
      <c r="C45" s="30" t="s">
        <v>879</v>
      </c>
      <c r="D45" s="256" t="s">
        <v>954</v>
      </c>
      <c r="E45" s="340"/>
      <c r="F45" s="19" t="s">
        <v>113</v>
      </c>
      <c r="G45" s="179" t="s">
        <v>114</v>
      </c>
      <c r="H45" s="19" t="s">
        <v>24</v>
      </c>
      <c r="I45" s="307">
        <v>44561</v>
      </c>
      <c r="J45" s="19" t="s">
        <v>85</v>
      </c>
      <c r="K45" s="60">
        <v>100000</v>
      </c>
      <c r="L45" s="20"/>
      <c r="M45" s="20"/>
      <c r="N45" s="21"/>
      <c r="O45" s="22">
        <v>100000</v>
      </c>
      <c r="P45" s="21"/>
      <c r="Q45" s="62"/>
      <c r="R45" s="62"/>
      <c r="S45" s="62"/>
      <c r="T45" s="62"/>
      <c r="U45" s="62"/>
      <c r="V45" s="62"/>
      <c r="W45" s="62"/>
      <c r="X45" s="62"/>
      <c r="Y45" s="62"/>
      <c r="Z45" s="62"/>
      <c r="AA45" s="62"/>
      <c r="AB45" s="240"/>
      <c r="AC45" s="62"/>
      <c r="AD45" s="62"/>
      <c r="AE45" s="62"/>
      <c r="AF45" s="62"/>
      <c r="AG45" s="62"/>
      <c r="AH45" s="62"/>
      <c r="AI45" s="362">
        <v>50000</v>
      </c>
      <c r="AJ45" s="362">
        <v>50000</v>
      </c>
      <c r="AK45" s="362"/>
      <c r="AL45" s="362"/>
      <c r="AM45" s="418">
        <f t="shared" si="0"/>
        <v>50000</v>
      </c>
      <c r="AN45" s="418">
        <f t="shared" si="1"/>
        <v>50000</v>
      </c>
      <c r="AO45" s="583"/>
      <c r="AP45" s="444"/>
      <c r="AQ45" s="584">
        <f>AN45-AP45</f>
        <v>50000</v>
      </c>
      <c r="AR45" s="571">
        <v>0.5</v>
      </c>
      <c r="AS45" s="564">
        <f t="shared" si="2"/>
        <v>100000</v>
      </c>
      <c r="AT45" s="564">
        <f t="shared" si="7"/>
        <v>50000</v>
      </c>
      <c r="AU45" s="563">
        <f t="shared" si="3"/>
        <v>0.5</v>
      </c>
    </row>
    <row r="46" spans="1:47" s="13" customFormat="1" ht="30" customHeight="1">
      <c r="B46" s="281"/>
      <c r="C46" s="30" t="s">
        <v>880</v>
      </c>
      <c r="D46" s="257" t="s">
        <v>119</v>
      </c>
      <c r="E46" s="341"/>
      <c r="F46" s="25" t="s">
        <v>120</v>
      </c>
      <c r="G46" s="188" t="s">
        <v>121</v>
      </c>
      <c r="H46" s="19" t="s">
        <v>24</v>
      </c>
      <c r="I46" s="307" t="s">
        <v>93</v>
      </c>
      <c r="J46" s="19" t="s">
        <v>85</v>
      </c>
      <c r="K46" s="60">
        <v>14530000</v>
      </c>
      <c r="L46" s="20">
        <v>820000</v>
      </c>
      <c r="M46" s="20">
        <v>13400000</v>
      </c>
      <c r="N46" s="22">
        <v>30000</v>
      </c>
      <c r="O46" s="22">
        <v>280000</v>
      </c>
      <c r="P46" s="21"/>
      <c r="Q46" s="62"/>
      <c r="R46" s="62"/>
      <c r="S46" s="62">
        <v>30000</v>
      </c>
      <c r="T46" s="62">
        <v>30000</v>
      </c>
      <c r="U46" s="62"/>
      <c r="V46" s="62"/>
      <c r="W46" s="62"/>
      <c r="X46" s="62"/>
      <c r="Y46" s="62"/>
      <c r="Z46" s="62"/>
      <c r="AA46" s="62">
        <v>190000</v>
      </c>
      <c r="AB46" s="240">
        <f>160000+30000</f>
        <v>190000</v>
      </c>
      <c r="AC46" s="62"/>
      <c r="AD46" s="62"/>
      <c r="AE46" s="62">
        <v>30000</v>
      </c>
      <c r="AF46" s="62"/>
      <c r="AG46" s="62">
        <v>30000</v>
      </c>
      <c r="AH46" s="62"/>
      <c r="AI46" s="362">
        <v>30000</v>
      </c>
      <c r="AJ46" s="362">
        <v>30000</v>
      </c>
      <c r="AK46" s="362"/>
      <c r="AL46" s="362"/>
      <c r="AM46" s="418">
        <f t="shared" si="0"/>
        <v>250000</v>
      </c>
      <c r="AN46" s="418">
        <f t="shared" si="1"/>
        <v>60000</v>
      </c>
      <c r="AO46" s="583"/>
      <c r="AP46" s="444">
        <v>30000</v>
      </c>
      <c r="AQ46" s="584">
        <f>AN46-AP46</f>
        <v>30000</v>
      </c>
      <c r="AR46" s="571">
        <v>0.80645161290322576</v>
      </c>
      <c r="AS46" s="562">
        <f t="shared" si="2"/>
        <v>310000</v>
      </c>
      <c r="AT46" s="562">
        <f t="shared" si="7"/>
        <v>280000</v>
      </c>
      <c r="AU46" s="563">
        <f t="shared" si="3"/>
        <v>0.90322580645161288</v>
      </c>
    </row>
    <row r="47" spans="1:47" s="13" customFormat="1" ht="30" customHeight="1">
      <c r="B47" s="281"/>
      <c r="C47" s="30">
        <v>1</v>
      </c>
      <c r="D47" s="257" t="s">
        <v>122</v>
      </c>
      <c r="E47" s="341"/>
      <c r="F47" s="25" t="s">
        <v>123</v>
      </c>
      <c r="G47" s="188" t="s">
        <v>124</v>
      </c>
      <c r="H47" s="19" t="s">
        <v>24</v>
      </c>
      <c r="I47" s="307" t="s">
        <v>93</v>
      </c>
      <c r="J47" s="19" t="s">
        <v>125</v>
      </c>
      <c r="K47" s="60">
        <v>5000000</v>
      </c>
      <c r="L47" s="20"/>
      <c r="M47" s="20">
        <v>4800000</v>
      </c>
      <c r="N47" s="21"/>
      <c r="O47" s="22">
        <v>200000</v>
      </c>
      <c r="P47" s="21"/>
      <c r="Q47" s="62"/>
      <c r="R47" s="62"/>
      <c r="S47" s="62"/>
      <c r="T47" s="62"/>
      <c r="U47" s="62"/>
      <c r="V47" s="62"/>
      <c r="W47" s="62"/>
      <c r="X47" s="62"/>
      <c r="Y47" s="62"/>
      <c r="Z47" s="62"/>
      <c r="AA47" s="62"/>
      <c r="AB47" s="240"/>
      <c r="AC47" s="62"/>
      <c r="AD47" s="62"/>
      <c r="AE47" s="62">
        <v>80000</v>
      </c>
      <c r="AF47" s="62">
        <v>80000</v>
      </c>
      <c r="AG47" s="62"/>
      <c r="AH47" s="62"/>
      <c r="AI47" s="362"/>
      <c r="AJ47" s="362"/>
      <c r="AK47" s="362">
        <v>80000</v>
      </c>
      <c r="AL47" s="362">
        <v>80000</v>
      </c>
      <c r="AM47" s="418">
        <f t="shared" si="0"/>
        <v>160000</v>
      </c>
      <c r="AN47" s="418">
        <f t="shared" si="1"/>
        <v>40000</v>
      </c>
      <c r="AO47" s="583"/>
      <c r="AP47" s="444"/>
      <c r="AQ47" s="584">
        <f>AN47-AP47</f>
        <v>40000</v>
      </c>
      <c r="AR47" s="571">
        <v>0.8</v>
      </c>
      <c r="AS47" s="564">
        <f t="shared" si="2"/>
        <v>200000</v>
      </c>
      <c r="AT47" s="564">
        <f t="shared" si="8"/>
        <v>160000</v>
      </c>
      <c r="AU47" s="563">
        <f t="shared" si="3"/>
        <v>0.8</v>
      </c>
    </row>
    <row r="48" spans="1:47" s="49" customFormat="1" ht="30" customHeight="1">
      <c r="B48" s="283"/>
      <c r="C48" s="30" t="s">
        <v>879</v>
      </c>
      <c r="D48" s="257" t="s">
        <v>2132</v>
      </c>
      <c r="E48" s="257"/>
      <c r="F48" s="25" t="s">
        <v>139</v>
      </c>
      <c r="G48" s="306" t="s">
        <v>140</v>
      </c>
      <c r="H48" s="19" t="s">
        <v>24</v>
      </c>
      <c r="I48" s="307" t="s">
        <v>93</v>
      </c>
      <c r="J48" s="19" t="s">
        <v>141</v>
      </c>
      <c r="K48" s="60">
        <v>23302200</v>
      </c>
      <c r="L48" s="20">
        <v>455287.03</v>
      </c>
      <c r="M48" s="20">
        <v>22676912.969999999</v>
      </c>
      <c r="N48" s="21"/>
      <c r="O48" s="22">
        <v>170000</v>
      </c>
      <c r="P48" s="21"/>
      <c r="Q48" s="62"/>
      <c r="R48" s="62"/>
      <c r="S48" s="62"/>
      <c r="T48" s="62"/>
      <c r="U48" s="62"/>
      <c r="V48" s="62"/>
      <c r="W48" s="62"/>
      <c r="X48" s="62"/>
      <c r="Y48" s="62">
        <v>30000</v>
      </c>
      <c r="Z48" s="62">
        <v>20000</v>
      </c>
      <c r="AA48" s="62"/>
      <c r="AB48" s="240">
        <v>10000</v>
      </c>
      <c r="AC48" s="62"/>
      <c r="AD48" s="62"/>
      <c r="AE48" s="62"/>
      <c r="AF48" s="62"/>
      <c r="AG48" s="62"/>
      <c r="AH48" s="62"/>
      <c r="AI48" s="362"/>
      <c r="AJ48" s="362"/>
      <c r="AK48" s="362"/>
      <c r="AL48" s="362"/>
      <c r="AM48" s="418">
        <f t="shared" si="0"/>
        <v>30000</v>
      </c>
      <c r="AN48" s="418">
        <f t="shared" si="1"/>
        <v>140000</v>
      </c>
      <c r="AO48" s="583"/>
      <c r="AP48" s="445"/>
      <c r="AQ48" s="584">
        <f>AN48-AP48</f>
        <v>140000</v>
      </c>
      <c r="AR48" s="571">
        <v>0.17647058823529413</v>
      </c>
      <c r="AS48" s="562">
        <f t="shared" si="2"/>
        <v>170000</v>
      </c>
      <c r="AT48" s="562">
        <f t="shared" si="8"/>
        <v>30000</v>
      </c>
      <c r="AU48" s="563">
        <f t="shared" si="3"/>
        <v>0.17647058823529413</v>
      </c>
    </row>
    <row r="49" spans="1:47" s="13" customFormat="1" ht="30" customHeight="1">
      <c r="B49" s="281"/>
      <c r="C49" s="288" t="s">
        <v>879</v>
      </c>
      <c r="D49" s="257" t="s">
        <v>2133</v>
      </c>
      <c r="E49" s="257"/>
      <c r="F49" s="25" t="s">
        <v>142</v>
      </c>
      <c r="G49" s="188" t="s">
        <v>143</v>
      </c>
      <c r="H49" s="19" t="s">
        <v>24</v>
      </c>
      <c r="I49" s="307">
        <v>44742</v>
      </c>
      <c r="J49" s="19" t="s">
        <v>144</v>
      </c>
      <c r="K49" s="60">
        <v>19425000</v>
      </c>
      <c r="L49" s="20">
        <v>2500000</v>
      </c>
      <c r="M49" s="20">
        <v>1763013.36</v>
      </c>
      <c r="N49" s="22">
        <v>10056.49</v>
      </c>
      <c r="O49" s="22">
        <v>15151930.15</v>
      </c>
      <c r="P49" s="21"/>
      <c r="Q49" s="62">
        <v>75604.14</v>
      </c>
      <c r="R49" s="62">
        <v>10056.49</v>
      </c>
      <c r="S49" s="62">
        <v>160951.95000000001</v>
      </c>
      <c r="T49" s="62"/>
      <c r="U49" s="62"/>
      <c r="V49" s="62"/>
      <c r="W49" s="62"/>
      <c r="X49" s="62"/>
      <c r="Y49" s="216">
        <v>28741.68</v>
      </c>
      <c r="Z49" s="62"/>
      <c r="AA49" s="62">
        <v>86330.38</v>
      </c>
      <c r="AB49" s="240"/>
      <c r="AC49" s="62"/>
      <c r="AD49" s="62"/>
      <c r="AE49" s="62"/>
      <c r="AF49" s="62"/>
      <c r="AG49" s="62"/>
      <c r="AH49" s="62"/>
      <c r="AI49" s="362"/>
      <c r="AJ49" s="362"/>
      <c r="AK49" s="362"/>
      <c r="AL49" s="362">
        <f>246472.49+18311.62+21556.26</f>
        <v>286340.37</v>
      </c>
      <c r="AM49" s="418">
        <f t="shared" si="0"/>
        <v>296396.86</v>
      </c>
      <c r="AN49" s="418">
        <f t="shared" si="1"/>
        <v>14865589.780000001</v>
      </c>
      <c r="AO49" s="583"/>
      <c r="AP49" s="444">
        <v>65287.78</v>
      </c>
      <c r="AQ49" s="584">
        <f>AN49-AP49</f>
        <v>14800302.000000002</v>
      </c>
      <c r="AR49" s="571">
        <v>1.9548682309088222E-2</v>
      </c>
      <c r="AS49" s="564">
        <f t="shared" si="2"/>
        <v>15161986.640000001</v>
      </c>
      <c r="AT49" s="564">
        <f t="shared" si="7"/>
        <v>361684.64</v>
      </c>
      <c r="AU49" s="563">
        <f t="shared" si="3"/>
        <v>2.3854699821843399E-2</v>
      </c>
    </row>
    <row r="50" spans="1:47" s="13" customFormat="1" ht="30" customHeight="1">
      <c r="B50" s="281"/>
      <c r="C50" s="30">
        <v>1</v>
      </c>
      <c r="D50" s="257" t="s">
        <v>145</v>
      </c>
      <c r="E50" s="341"/>
      <c r="F50" s="25" t="s">
        <v>627</v>
      </c>
      <c r="G50" s="188" t="s">
        <v>146</v>
      </c>
      <c r="H50" s="19" t="s">
        <v>24</v>
      </c>
      <c r="I50" s="307" t="s">
        <v>93</v>
      </c>
      <c r="J50" s="19" t="s">
        <v>147</v>
      </c>
      <c r="K50" s="60">
        <v>4040000</v>
      </c>
      <c r="L50" s="20"/>
      <c r="M50" s="20">
        <v>3408750</v>
      </c>
      <c r="N50" s="21"/>
      <c r="O50" s="22">
        <v>631250</v>
      </c>
      <c r="P50" s="21"/>
      <c r="Q50" s="62"/>
      <c r="R50" s="62"/>
      <c r="S50" s="62">
        <v>126250</v>
      </c>
      <c r="T50" s="62">
        <v>126250</v>
      </c>
      <c r="U50" s="62"/>
      <c r="V50" s="62"/>
      <c r="W50" s="62"/>
      <c r="X50" s="62"/>
      <c r="Y50" s="62"/>
      <c r="Z50" s="62"/>
      <c r="AA50" s="62">
        <v>252500</v>
      </c>
      <c r="AB50" s="240">
        <f>126250+126250</f>
        <v>252500</v>
      </c>
      <c r="AC50" s="62">
        <v>126250</v>
      </c>
      <c r="AD50" s="62"/>
      <c r="AE50" s="62"/>
      <c r="AF50" s="62">
        <v>126250</v>
      </c>
      <c r="AG50" s="62"/>
      <c r="AH50" s="62"/>
      <c r="AI50" s="362"/>
      <c r="AJ50" s="362"/>
      <c r="AK50" s="362"/>
      <c r="AL50" s="362"/>
      <c r="AM50" s="418">
        <f t="shared" si="0"/>
        <v>505000</v>
      </c>
      <c r="AN50" s="418">
        <f t="shared" si="1"/>
        <v>126250</v>
      </c>
      <c r="AO50" s="583"/>
      <c r="AP50" s="444"/>
      <c r="AQ50" s="584">
        <f>AN50-AP50</f>
        <v>126250</v>
      </c>
      <c r="AR50" s="571">
        <v>0.8</v>
      </c>
      <c r="AS50" s="562">
        <f t="shared" si="2"/>
        <v>631250</v>
      </c>
      <c r="AT50" s="562">
        <f t="shared" si="7"/>
        <v>505000</v>
      </c>
      <c r="AU50" s="563">
        <f t="shared" si="3"/>
        <v>0.8</v>
      </c>
    </row>
    <row r="51" spans="1:47" s="13" customFormat="1" ht="30" customHeight="1">
      <c r="A51" s="13" t="s">
        <v>891</v>
      </c>
      <c r="B51" s="281"/>
      <c r="C51" s="30">
        <v>2</v>
      </c>
      <c r="D51" s="257" t="s">
        <v>148</v>
      </c>
      <c r="E51" s="341"/>
      <c r="F51" s="25" t="s">
        <v>149</v>
      </c>
      <c r="G51" s="183" t="s">
        <v>150</v>
      </c>
      <c r="H51" s="19" t="s">
        <v>24</v>
      </c>
      <c r="I51" s="307">
        <v>44742</v>
      </c>
      <c r="J51" s="19" t="s">
        <v>85</v>
      </c>
      <c r="K51" s="60">
        <v>1680000</v>
      </c>
      <c r="L51" s="20">
        <v>0</v>
      </c>
      <c r="M51" s="20">
        <v>0</v>
      </c>
      <c r="N51" s="21"/>
      <c r="O51" s="22">
        <v>1680000</v>
      </c>
      <c r="P51" s="21"/>
      <c r="Q51" s="62"/>
      <c r="R51" s="62"/>
      <c r="S51" s="62"/>
      <c r="T51" s="62"/>
      <c r="U51" s="62"/>
      <c r="V51" s="62"/>
      <c r="W51" s="62"/>
      <c r="X51" s="62"/>
      <c r="Y51" s="62"/>
      <c r="Z51" s="62"/>
      <c r="AA51" s="62"/>
      <c r="AB51" s="240"/>
      <c r="AC51" s="62">
        <v>815435.06</v>
      </c>
      <c r="AD51" s="62">
        <v>815435.06</v>
      </c>
      <c r="AE51" s="62"/>
      <c r="AF51" s="62"/>
      <c r="AG51" s="62"/>
      <c r="AH51" s="62"/>
      <c r="AI51" s="362"/>
      <c r="AJ51" s="362"/>
      <c r="AK51" s="362"/>
      <c r="AL51" s="362"/>
      <c r="AM51" s="418">
        <f t="shared" si="0"/>
        <v>815435.06</v>
      </c>
      <c r="AN51" s="418">
        <f t="shared" si="1"/>
        <v>864564.94</v>
      </c>
      <c r="AO51" s="583"/>
      <c r="AP51" s="444"/>
      <c r="AQ51" s="584">
        <f>AN51-AP51</f>
        <v>864564.94</v>
      </c>
      <c r="AR51" s="571">
        <v>0.48537801190476193</v>
      </c>
      <c r="AS51" s="564">
        <f t="shared" si="2"/>
        <v>1680000</v>
      </c>
      <c r="AT51" s="564">
        <f t="shared" si="8"/>
        <v>815435.06</v>
      </c>
      <c r="AU51" s="563">
        <f t="shared" si="3"/>
        <v>0.48537801190476193</v>
      </c>
    </row>
    <row r="52" spans="1:47" s="13" customFormat="1" ht="30" customHeight="1">
      <c r="B52" s="281"/>
      <c r="C52" s="30" t="s">
        <v>879</v>
      </c>
      <c r="D52" s="257" t="s">
        <v>633</v>
      </c>
      <c r="E52" s="341"/>
      <c r="F52" s="178" t="s">
        <v>600</v>
      </c>
      <c r="G52" s="182" t="s">
        <v>601</v>
      </c>
      <c r="H52" s="19" t="s">
        <v>24</v>
      </c>
      <c r="I52" s="307">
        <v>44561</v>
      </c>
      <c r="J52" s="19" t="s">
        <v>85</v>
      </c>
      <c r="K52" s="60">
        <v>512366.4</v>
      </c>
      <c r="L52" s="60"/>
      <c r="M52" s="60"/>
      <c r="N52" s="62"/>
      <c r="O52" s="61">
        <f>K52</f>
        <v>512366.4</v>
      </c>
      <c r="P52" s="62"/>
      <c r="Q52" s="62"/>
      <c r="R52" s="62"/>
      <c r="S52" s="62"/>
      <c r="T52" s="62"/>
      <c r="U52" s="62"/>
      <c r="V52" s="62"/>
      <c r="W52" s="62"/>
      <c r="X52" s="62"/>
      <c r="Y52" s="62"/>
      <c r="Z52" s="62"/>
      <c r="AA52" s="62"/>
      <c r="AB52" s="240"/>
      <c r="AC52" s="62"/>
      <c r="AD52" s="62"/>
      <c r="AE52" s="62"/>
      <c r="AF52" s="62"/>
      <c r="AG52" s="62"/>
      <c r="AH52" s="62"/>
      <c r="AI52" s="362">
        <v>164578.20000000001</v>
      </c>
      <c r="AJ52" s="362"/>
      <c r="AK52" s="362"/>
      <c r="AL52" s="362">
        <f>9398+82501.6+60449.4</f>
        <v>152349</v>
      </c>
      <c r="AM52" s="418">
        <f t="shared" si="0"/>
        <v>152349</v>
      </c>
      <c r="AN52" s="418">
        <f t="shared" si="1"/>
        <v>360017.4</v>
      </c>
      <c r="AO52" s="583"/>
      <c r="AP52" s="444">
        <v>12229.2</v>
      </c>
      <c r="AQ52" s="584">
        <f>AN52-AP52</f>
        <v>347788.2</v>
      </c>
      <c r="AR52" s="571">
        <v>0.29734385392953167</v>
      </c>
      <c r="AS52" s="562">
        <f t="shared" si="2"/>
        <v>512366.4</v>
      </c>
      <c r="AT52" s="562">
        <f t="shared" si="8"/>
        <v>164578.20000000001</v>
      </c>
      <c r="AU52" s="563">
        <f t="shared" si="3"/>
        <v>0.32121192958788869</v>
      </c>
    </row>
    <row r="53" spans="1:47" s="13" customFormat="1" ht="30" customHeight="1">
      <c r="B53" s="281"/>
      <c r="C53" s="30" t="s">
        <v>879</v>
      </c>
      <c r="D53" s="256" t="s">
        <v>166</v>
      </c>
      <c r="E53" s="340"/>
      <c r="F53" s="19" t="s">
        <v>167</v>
      </c>
      <c r="G53" s="179" t="s">
        <v>168</v>
      </c>
      <c r="H53" s="31" t="s">
        <v>24</v>
      </c>
      <c r="I53" s="309">
        <v>44742</v>
      </c>
      <c r="J53" s="25" t="s">
        <v>85</v>
      </c>
      <c r="K53" s="60">
        <v>1200000</v>
      </c>
      <c r="L53" s="60"/>
      <c r="M53" s="60"/>
      <c r="N53" s="62"/>
      <c r="O53" s="61">
        <v>1200000</v>
      </c>
      <c r="P53" s="62"/>
      <c r="Q53" s="62"/>
      <c r="R53" s="62"/>
      <c r="S53" s="62"/>
      <c r="T53" s="62"/>
      <c r="U53" s="62"/>
      <c r="V53" s="62"/>
      <c r="W53" s="62"/>
      <c r="X53" s="62"/>
      <c r="Y53" s="62"/>
      <c r="Z53" s="62"/>
      <c r="AA53" s="62"/>
      <c r="AB53" s="240"/>
      <c r="AC53" s="62"/>
      <c r="AD53" s="62"/>
      <c r="AE53" s="62"/>
      <c r="AF53" s="62"/>
      <c r="AG53" s="62"/>
      <c r="AH53" s="62"/>
      <c r="AI53" s="362"/>
      <c r="AJ53" s="362"/>
      <c r="AK53" s="362"/>
      <c r="AL53" s="362"/>
      <c r="AM53" s="418">
        <f t="shared" si="0"/>
        <v>0</v>
      </c>
      <c r="AN53" s="418">
        <f t="shared" si="1"/>
        <v>1200000</v>
      </c>
      <c r="AO53" s="583"/>
      <c r="AP53" s="444"/>
      <c r="AQ53" s="584">
        <f>AN53-AP53</f>
        <v>1200000</v>
      </c>
      <c r="AR53" s="571">
        <v>0</v>
      </c>
      <c r="AS53" s="564">
        <f t="shared" si="2"/>
        <v>1200000</v>
      </c>
      <c r="AT53" s="564">
        <f t="shared" si="7"/>
        <v>0</v>
      </c>
      <c r="AU53" s="563">
        <f t="shared" si="3"/>
        <v>0</v>
      </c>
    </row>
    <row r="54" spans="1:47" s="13" customFormat="1" ht="30" customHeight="1">
      <c r="B54" s="281"/>
      <c r="C54" s="208">
        <v>3</v>
      </c>
      <c r="D54" s="257" t="s">
        <v>732</v>
      </c>
      <c r="E54" s="347" t="s">
        <v>955</v>
      </c>
      <c r="F54" s="178" t="s">
        <v>632</v>
      </c>
      <c r="G54" s="183" t="s">
        <v>604</v>
      </c>
      <c r="H54" s="19" t="s">
        <v>24</v>
      </c>
      <c r="I54" s="307">
        <v>44742</v>
      </c>
      <c r="J54" s="19" t="s">
        <v>85</v>
      </c>
      <c r="K54" s="60">
        <v>8530000</v>
      </c>
      <c r="L54" s="60"/>
      <c r="M54" s="60"/>
      <c r="N54" s="62"/>
      <c r="O54" s="61">
        <v>8530000</v>
      </c>
      <c r="P54" s="62"/>
      <c r="Q54" s="62"/>
      <c r="R54" s="62"/>
      <c r="S54" s="62"/>
      <c r="T54" s="62"/>
      <c r="U54" s="62"/>
      <c r="V54" s="62"/>
      <c r="W54" s="62"/>
      <c r="X54" s="62"/>
      <c r="Y54" s="62"/>
      <c r="Z54" s="62"/>
      <c r="AA54" s="62"/>
      <c r="AB54" s="62"/>
      <c r="AC54" s="62"/>
      <c r="AD54" s="62"/>
      <c r="AE54" s="62"/>
      <c r="AF54" s="62"/>
      <c r="AG54" s="62"/>
      <c r="AH54" s="62"/>
      <c r="AI54" s="362">
        <v>8300000</v>
      </c>
      <c r="AJ54" s="362">
        <v>7800000</v>
      </c>
      <c r="AK54" s="362"/>
      <c r="AL54" s="362">
        <v>350000</v>
      </c>
      <c r="AM54" s="418">
        <f t="shared" si="0"/>
        <v>8150000</v>
      </c>
      <c r="AN54" s="418">
        <f t="shared" si="1"/>
        <v>380000</v>
      </c>
      <c r="AO54" s="583"/>
      <c r="AP54" s="444">
        <v>150000</v>
      </c>
      <c r="AQ54" s="584">
        <f>AN54-AP54</f>
        <v>230000</v>
      </c>
      <c r="AR54" s="571">
        <v>0.95545134818288391</v>
      </c>
      <c r="AS54" s="562">
        <f t="shared" si="2"/>
        <v>8530000</v>
      </c>
      <c r="AT54" s="562">
        <f t="shared" si="7"/>
        <v>8300000</v>
      </c>
      <c r="AU54" s="563">
        <f t="shared" si="3"/>
        <v>0.97303634232121927</v>
      </c>
    </row>
    <row r="55" spans="1:47" s="200" customFormat="1" ht="28.5" customHeight="1">
      <c r="A55" s="304"/>
      <c r="B55" s="513" t="s">
        <v>628</v>
      </c>
      <c r="C55" s="514"/>
      <c r="D55" s="514"/>
      <c r="E55" s="514"/>
      <c r="F55" s="514"/>
      <c r="G55" s="515"/>
      <c r="H55" s="201"/>
      <c r="I55" s="202"/>
      <c r="J55" s="201"/>
      <c r="K55" s="203"/>
      <c r="L55" s="203"/>
      <c r="M55" s="203"/>
      <c r="N55" s="203"/>
      <c r="O55" s="203"/>
      <c r="P55" s="203"/>
      <c r="Q55" s="203"/>
      <c r="R55" s="203"/>
      <c r="S55" s="203"/>
      <c r="T55" s="203"/>
      <c r="U55" s="203"/>
      <c r="V55" s="203"/>
      <c r="W55" s="203"/>
      <c r="X55" s="203"/>
      <c r="Y55" s="203"/>
      <c r="Z55" s="203"/>
      <c r="AA55" s="203"/>
      <c r="AB55" s="203"/>
      <c r="AC55" s="203"/>
      <c r="AD55" s="203"/>
      <c r="AE55" s="203"/>
      <c r="AF55" s="203"/>
      <c r="AG55" s="203"/>
      <c r="AH55" s="203"/>
      <c r="AI55" s="373"/>
      <c r="AJ55" s="373"/>
      <c r="AK55" s="373"/>
      <c r="AL55" s="373"/>
      <c r="AM55" s="373"/>
      <c r="AN55" s="373"/>
      <c r="AO55" s="583"/>
      <c r="AP55" s="373"/>
      <c r="AQ55" s="373"/>
      <c r="AR55" s="577"/>
      <c r="AS55" s="373"/>
      <c r="AT55" s="373"/>
      <c r="AU55" s="373"/>
    </row>
    <row r="56" spans="1:47" s="13" customFormat="1" ht="30" customHeight="1">
      <c r="B56" s="281"/>
      <c r="C56" s="204">
        <v>1</v>
      </c>
      <c r="D56" s="256" t="s">
        <v>890</v>
      </c>
      <c r="E56" s="340"/>
      <c r="F56" s="19" t="s">
        <v>98</v>
      </c>
      <c r="G56" s="179" t="s">
        <v>99</v>
      </c>
      <c r="H56" s="19" t="s">
        <v>44</v>
      </c>
      <c r="I56" s="307">
        <v>44377</v>
      </c>
      <c r="J56" s="19" t="s">
        <v>82</v>
      </c>
      <c r="K56" s="60">
        <v>2457200</v>
      </c>
      <c r="L56" s="60"/>
      <c r="M56" s="60"/>
      <c r="N56" s="62"/>
      <c r="O56" s="61">
        <v>2457200</v>
      </c>
      <c r="P56" s="62"/>
      <c r="Q56" s="62"/>
      <c r="R56" s="62"/>
      <c r="S56" s="62"/>
      <c r="T56" s="62"/>
      <c r="U56" s="62"/>
      <c r="V56" s="62"/>
      <c r="W56" s="62"/>
      <c r="X56" s="62"/>
      <c r="Y56" s="62"/>
      <c r="Z56" s="62"/>
      <c r="AA56" s="62"/>
      <c r="AB56" s="62"/>
      <c r="AC56" s="62"/>
      <c r="AD56" s="62"/>
      <c r="AE56" s="62"/>
      <c r="AF56" s="62"/>
      <c r="AG56" s="62"/>
      <c r="AH56" s="62"/>
      <c r="AI56" s="362"/>
      <c r="AJ56" s="362"/>
      <c r="AK56" s="362"/>
      <c r="AL56" s="362"/>
      <c r="AM56" s="418">
        <f t="shared" si="0"/>
        <v>0</v>
      </c>
      <c r="AN56" s="418">
        <f t="shared" si="1"/>
        <v>2457200</v>
      </c>
      <c r="AO56" s="583"/>
      <c r="AP56" s="444"/>
      <c r="AQ56" s="584">
        <f>AN56-AP56</f>
        <v>2457200</v>
      </c>
      <c r="AR56" s="571">
        <v>0</v>
      </c>
      <c r="AS56" s="562">
        <f t="shared" si="2"/>
        <v>2457200</v>
      </c>
      <c r="AT56" s="562">
        <f t="shared" si="8"/>
        <v>0</v>
      </c>
      <c r="AU56" s="563">
        <f t="shared" si="3"/>
        <v>0</v>
      </c>
    </row>
    <row r="57" spans="1:47" s="13" customFormat="1" ht="30" customHeight="1">
      <c r="B57" s="281"/>
      <c r="C57" s="204">
        <v>1</v>
      </c>
      <c r="D57" s="19" t="s">
        <v>2115</v>
      </c>
      <c r="E57" s="339" t="s">
        <v>77</v>
      </c>
      <c r="F57" s="19" t="s">
        <v>78</v>
      </c>
      <c r="G57" s="184" t="s">
        <v>79</v>
      </c>
      <c r="H57" s="19" t="s">
        <v>137</v>
      </c>
      <c r="I57" s="307">
        <v>44561</v>
      </c>
      <c r="J57" s="19" t="s">
        <v>80</v>
      </c>
      <c r="K57" s="60">
        <v>1131229.3400000001</v>
      </c>
      <c r="L57" s="60"/>
      <c r="M57" s="60"/>
      <c r="N57" s="62"/>
      <c r="O57" s="61">
        <v>1131229.3400000001</v>
      </c>
      <c r="P57" s="62"/>
      <c r="Q57" s="62"/>
      <c r="R57" s="62"/>
      <c r="S57" s="62"/>
      <c r="T57" s="62"/>
      <c r="U57" s="62"/>
      <c r="V57" s="62"/>
      <c r="W57" s="62"/>
      <c r="X57" s="62"/>
      <c r="Y57" s="62"/>
      <c r="Z57" s="62"/>
      <c r="AA57" s="62"/>
      <c r="AB57" s="62"/>
      <c r="AC57" s="62"/>
      <c r="AD57" s="62"/>
      <c r="AE57" s="62"/>
      <c r="AF57" s="62"/>
      <c r="AG57" s="62">
        <v>400</v>
      </c>
      <c r="AH57" s="62"/>
      <c r="AI57" s="362">
        <v>83767.06</v>
      </c>
      <c r="AJ57" s="362"/>
      <c r="AK57" s="362">
        <v>976.9</v>
      </c>
      <c r="AL57" s="362">
        <v>400</v>
      </c>
      <c r="AM57" s="418">
        <f t="shared" si="0"/>
        <v>400</v>
      </c>
      <c r="AN57" s="418">
        <f t="shared" si="1"/>
        <v>1130829.3400000001</v>
      </c>
      <c r="AO57" s="583"/>
      <c r="AP57" s="444">
        <v>84743.96</v>
      </c>
      <c r="AQ57" s="584">
        <f>AN57-AP57</f>
        <v>1046085.3800000001</v>
      </c>
      <c r="AR57" s="571">
        <v>3.535976179684307E-4</v>
      </c>
      <c r="AS57" s="564">
        <f t="shared" si="2"/>
        <v>1131229.3400000001</v>
      </c>
      <c r="AT57" s="564">
        <f t="shared" si="7"/>
        <v>85143.96</v>
      </c>
      <c r="AU57" s="563">
        <f t="shared" si="3"/>
        <v>7.5266753600998368E-2</v>
      </c>
    </row>
    <row r="58" spans="1:47" s="13" customFormat="1" ht="30" customHeight="1">
      <c r="B58" s="281"/>
      <c r="C58" s="204" t="s">
        <v>874</v>
      </c>
      <c r="D58" s="256" t="s">
        <v>875</v>
      </c>
      <c r="E58" s="340"/>
      <c r="F58" s="19" t="s">
        <v>100</v>
      </c>
      <c r="G58" s="179" t="s">
        <v>101</v>
      </c>
      <c r="H58" s="31" t="s">
        <v>137</v>
      </c>
      <c r="I58" s="308">
        <v>44428</v>
      </c>
      <c r="J58" s="19" t="s">
        <v>102</v>
      </c>
      <c r="K58" s="60">
        <v>1552250</v>
      </c>
      <c r="L58" s="60"/>
      <c r="M58" s="60"/>
      <c r="N58" s="62"/>
      <c r="O58" s="45">
        <v>1552250</v>
      </c>
      <c r="P58" s="62"/>
      <c r="Q58" s="62"/>
      <c r="R58" s="62"/>
      <c r="S58" s="62"/>
      <c r="T58" s="62"/>
      <c r="U58" s="62"/>
      <c r="V58" s="62"/>
      <c r="W58" s="62"/>
      <c r="X58" s="62"/>
      <c r="Y58" s="62"/>
      <c r="Z58" s="62"/>
      <c r="AA58" s="62"/>
      <c r="AB58" s="62"/>
      <c r="AC58" s="62"/>
      <c r="AD58" s="62"/>
      <c r="AE58" s="62"/>
      <c r="AF58" s="62"/>
      <c r="AG58" s="62"/>
      <c r="AH58" s="62"/>
      <c r="AI58" s="362"/>
      <c r="AJ58" s="362"/>
      <c r="AK58" s="362"/>
      <c r="AL58" s="362"/>
      <c r="AM58" s="418">
        <f t="shared" si="0"/>
        <v>0</v>
      </c>
      <c r="AN58" s="418">
        <f t="shared" si="1"/>
        <v>1552250</v>
      </c>
      <c r="AO58" s="583"/>
      <c r="AP58" s="444"/>
      <c r="AQ58" s="584">
        <f>AN58-AP58</f>
        <v>1552250</v>
      </c>
      <c r="AR58" s="571">
        <v>0</v>
      </c>
      <c r="AS58" s="562">
        <f t="shared" si="2"/>
        <v>1552250</v>
      </c>
      <c r="AT58" s="562">
        <f t="shared" si="7"/>
        <v>0</v>
      </c>
      <c r="AU58" s="563">
        <f t="shared" si="3"/>
        <v>0</v>
      </c>
    </row>
    <row r="59" spans="1:47" s="13" customFormat="1" ht="30" customHeight="1">
      <c r="B59" s="281"/>
      <c r="C59" s="204">
        <v>4</v>
      </c>
      <c r="D59" s="256" t="s">
        <v>103</v>
      </c>
      <c r="E59" s="340"/>
      <c r="F59" s="19" t="s">
        <v>104</v>
      </c>
      <c r="G59" s="179" t="s">
        <v>105</v>
      </c>
      <c r="H59" s="31" t="s">
        <v>160</v>
      </c>
      <c r="I59" s="307" t="s">
        <v>25</v>
      </c>
      <c r="J59" s="19" t="s">
        <v>106</v>
      </c>
      <c r="K59" s="60">
        <v>187380</v>
      </c>
      <c r="L59" s="60"/>
      <c r="M59" s="60"/>
      <c r="N59" s="62"/>
      <c r="O59" s="61">
        <v>187380</v>
      </c>
      <c r="P59" s="62">
        <v>187380</v>
      </c>
      <c r="Q59" s="62"/>
      <c r="R59" s="62"/>
      <c r="S59" s="62"/>
      <c r="T59" s="62"/>
      <c r="U59" s="62"/>
      <c r="V59" s="62"/>
      <c r="W59" s="62"/>
      <c r="X59" s="62"/>
      <c r="Y59" s="62"/>
      <c r="Z59" s="62"/>
      <c r="AA59" s="62"/>
      <c r="AB59" s="62"/>
      <c r="AC59" s="62"/>
      <c r="AD59" s="62"/>
      <c r="AE59" s="62"/>
      <c r="AF59" s="62"/>
      <c r="AG59" s="62"/>
      <c r="AH59" s="62"/>
      <c r="AI59" s="362"/>
      <c r="AJ59" s="362"/>
      <c r="AK59" s="362"/>
      <c r="AL59" s="362"/>
      <c r="AM59" s="418">
        <f t="shared" si="0"/>
        <v>0</v>
      </c>
      <c r="AN59" s="418">
        <f t="shared" si="1"/>
        <v>0</v>
      </c>
      <c r="AO59" s="583"/>
      <c r="AP59" s="444"/>
      <c r="AQ59" s="584">
        <f>AN59-AP59</f>
        <v>0</v>
      </c>
      <c r="AR59" s="578"/>
      <c r="AS59" s="564"/>
      <c r="AT59" s="564">
        <f t="shared" si="8"/>
        <v>0</v>
      </c>
      <c r="AU59" s="563"/>
    </row>
    <row r="60" spans="1:47" s="13" customFormat="1" ht="30" customHeight="1">
      <c r="B60" s="281"/>
      <c r="C60" s="204" t="s">
        <v>876</v>
      </c>
      <c r="D60" s="256" t="s">
        <v>115</v>
      </c>
      <c r="E60" s="340"/>
      <c r="F60" s="19" t="s">
        <v>116</v>
      </c>
      <c r="G60" s="179" t="s">
        <v>117</v>
      </c>
      <c r="H60" s="19" t="s">
        <v>24</v>
      </c>
      <c r="I60" s="307">
        <v>44561</v>
      </c>
      <c r="J60" s="19" t="s">
        <v>118</v>
      </c>
      <c r="K60" s="60">
        <v>792185</v>
      </c>
      <c r="L60" s="60"/>
      <c r="M60" s="60"/>
      <c r="N60" s="62"/>
      <c r="O60" s="61">
        <v>792185</v>
      </c>
      <c r="P60" s="62"/>
      <c r="Q60" s="62"/>
      <c r="R60" s="62"/>
      <c r="S60" s="62"/>
      <c r="T60" s="62"/>
      <c r="U60" s="62"/>
      <c r="V60" s="62"/>
      <c r="W60" s="62"/>
      <c r="X60" s="62"/>
      <c r="Y60" s="62"/>
      <c r="Z60" s="62"/>
      <c r="AA60" s="62"/>
      <c r="AB60" s="62"/>
      <c r="AC60" s="62"/>
      <c r="AD60" s="62"/>
      <c r="AE60" s="62"/>
      <c r="AF60" s="62"/>
      <c r="AG60" s="62"/>
      <c r="AH60" s="62"/>
      <c r="AI60" s="362"/>
      <c r="AJ60" s="362"/>
      <c r="AK60" s="362"/>
      <c r="AL60" s="362"/>
      <c r="AM60" s="418">
        <f t="shared" si="0"/>
        <v>0</v>
      </c>
      <c r="AN60" s="418">
        <f t="shared" si="1"/>
        <v>792185</v>
      </c>
      <c r="AO60" s="583"/>
      <c r="AP60" s="444"/>
      <c r="AQ60" s="584">
        <f>AN60-AP60</f>
        <v>792185</v>
      </c>
      <c r="AR60" s="571">
        <v>0</v>
      </c>
      <c r="AS60" s="562">
        <f t="shared" si="2"/>
        <v>792185</v>
      </c>
      <c r="AT60" s="562">
        <f t="shared" si="8"/>
        <v>0</v>
      </c>
      <c r="AU60" s="563">
        <f t="shared" si="3"/>
        <v>0</v>
      </c>
    </row>
    <row r="61" spans="1:47" s="13" customFormat="1" ht="30" customHeight="1">
      <c r="B61" s="281"/>
      <c r="C61" s="204">
        <v>1</v>
      </c>
      <c r="D61" s="256" t="s">
        <v>126</v>
      </c>
      <c r="E61" s="340"/>
      <c r="F61" s="19" t="s">
        <v>127</v>
      </c>
      <c r="G61" s="183" t="s">
        <v>128</v>
      </c>
      <c r="H61" s="19" t="s">
        <v>24</v>
      </c>
      <c r="I61" s="307">
        <v>44561</v>
      </c>
      <c r="J61" s="19" t="s">
        <v>129</v>
      </c>
      <c r="K61" s="60">
        <v>2410160</v>
      </c>
      <c r="L61" s="60"/>
      <c r="M61" s="60"/>
      <c r="N61" s="62"/>
      <c r="O61" s="61">
        <v>2410160</v>
      </c>
      <c r="P61" s="62"/>
      <c r="Q61" s="62"/>
      <c r="R61" s="62"/>
      <c r="S61" s="62"/>
      <c r="T61" s="62"/>
      <c r="U61" s="62"/>
      <c r="V61" s="62"/>
      <c r="W61" s="62"/>
      <c r="X61" s="62"/>
      <c r="Y61" s="62"/>
      <c r="Z61" s="62"/>
      <c r="AA61" s="62"/>
      <c r="AB61" s="62"/>
      <c r="AC61" s="62"/>
      <c r="AD61" s="62"/>
      <c r="AE61" s="62"/>
      <c r="AF61" s="62"/>
      <c r="AG61" s="62"/>
      <c r="AH61" s="62"/>
      <c r="AI61" s="362"/>
      <c r="AJ61" s="362"/>
      <c r="AK61" s="362"/>
      <c r="AL61" s="362"/>
      <c r="AM61" s="418">
        <f t="shared" si="0"/>
        <v>0</v>
      </c>
      <c r="AN61" s="418">
        <f t="shared" si="1"/>
        <v>2410160</v>
      </c>
      <c r="AO61" s="583"/>
      <c r="AP61" s="444"/>
      <c r="AQ61" s="584">
        <f>AN61-AP61</f>
        <v>2410160</v>
      </c>
      <c r="AR61" s="571">
        <v>0</v>
      </c>
      <c r="AS61" s="564">
        <f t="shared" si="2"/>
        <v>2410160</v>
      </c>
      <c r="AT61" s="564">
        <f t="shared" si="7"/>
        <v>0</v>
      </c>
      <c r="AU61" s="563">
        <f t="shared" si="3"/>
        <v>0</v>
      </c>
    </row>
    <row r="62" spans="1:47" s="28" customFormat="1" ht="30" customHeight="1">
      <c r="B62" s="280"/>
      <c r="C62" s="205">
        <v>2</v>
      </c>
      <c r="D62" s="256" t="s">
        <v>130</v>
      </c>
      <c r="E62" s="340"/>
      <c r="F62" s="19" t="s">
        <v>131</v>
      </c>
      <c r="G62" s="179" t="s">
        <v>132</v>
      </c>
      <c r="H62" s="19" t="s">
        <v>24</v>
      </c>
      <c r="I62" s="307">
        <v>44561</v>
      </c>
      <c r="J62" s="19" t="s">
        <v>133</v>
      </c>
      <c r="K62" s="60">
        <v>1180400</v>
      </c>
      <c r="L62" s="60"/>
      <c r="M62" s="60"/>
      <c r="N62" s="62"/>
      <c r="O62" s="61">
        <v>1180400</v>
      </c>
      <c r="P62" s="62"/>
      <c r="Q62" s="62"/>
      <c r="R62" s="62"/>
      <c r="S62" s="62"/>
      <c r="T62" s="62"/>
      <c r="U62" s="62"/>
      <c r="V62" s="62"/>
      <c r="W62" s="62"/>
      <c r="X62" s="62"/>
      <c r="Y62" s="62"/>
      <c r="Z62" s="62"/>
      <c r="AA62" s="62"/>
      <c r="AB62" s="62"/>
      <c r="AC62" s="62"/>
      <c r="AD62" s="62"/>
      <c r="AE62" s="62"/>
      <c r="AF62" s="62"/>
      <c r="AG62" s="62"/>
      <c r="AH62" s="62"/>
      <c r="AI62" s="362"/>
      <c r="AJ62" s="362"/>
      <c r="AK62" s="362"/>
      <c r="AL62" s="362"/>
      <c r="AM62" s="418">
        <f t="shared" si="0"/>
        <v>0</v>
      </c>
      <c r="AN62" s="418">
        <f t="shared" si="1"/>
        <v>1180400</v>
      </c>
      <c r="AO62" s="583"/>
      <c r="AP62" s="444"/>
      <c r="AQ62" s="584">
        <f>AN62-AP62</f>
        <v>1180400</v>
      </c>
      <c r="AR62" s="571">
        <v>0</v>
      </c>
      <c r="AS62" s="562">
        <f t="shared" si="2"/>
        <v>1180400</v>
      </c>
      <c r="AT62" s="562">
        <f t="shared" si="7"/>
        <v>0</v>
      </c>
      <c r="AU62" s="563">
        <f t="shared" si="3"/>
        <v>0</v>
      </c>
    </row>
    <row r="63" spans="1:47" s="28" customFormat="1" ht="30" customHeight="1">
      <c r="B63" s="280"/>
      <c r="C63" s="205" t="s">
        <v>879</v>
      </c>
      <c r="D63" s="257" t="s">
        <v>134</v>
      </c>
      <c r="E63" s="341"/>
      <c r="F63" s="25" t="s">
        <v>135</v>
      </c>
      <c r="G63" s="180" t="s">
        <v>136</v>
      </c>
      <c r="H63" s="19" t="s">
        <v>137</v>
      </c>
      <c r="I63" s="308">
        <v>44561</v>
      </c>
      <c r="J63" s="19" t="s">
        <v>138</v>
      </c>
      <c r="K63" s="60">
        <v>5000000</v>
      </c>
      <c r="L63" s="60">
        <v>100000</v>
      </c>
      <c r="M63" s="60">
        <v>65000</v>
      </c>
      <c r="N63" s="62"/>
      <c r="O63" s="61">
        <v>4835000</v>
      </c>
      <c r="P63" s="62"/>
      <c r="Q63" s="62"/>
      <c r="R63" s="62"/>
      <c r="S63" s="62"/>
      <c r="T63" s="62"/>
      <c r="U63" s="62"/>
      <c r="V63" s="62"/>
      <c r="W63" s="62"/>
      <c r="X63" s="62"/>
      <c r="Y63" s="62"/>
      <c r="Z63" s="62"/>
      <c r="AA63" s="62"/>
      <c r="AB63" s="62"/>
      <c r="AC63" s="62"/>
      <c r="AD63" s="62"/>
      <c r="AE63" s="62"/>
      <c r="AF63" s="62"/>
      <c r="AG63" s="62"/>
      <c r="AH63" s="62"/>
      <c r="AI63" s="362"/>
      <c r="AJ63" s="362"/>
      <c r="AK63" s="362"/>
      <c r="AL63" s="362"/>
      <c r="AM63" s="418">
        <f t="shared" si="0"/>
        <v>0</v>
      </c>
      <c r="AN63" s="418">
        <f t="shared" si="1"/>
        <v>4835000</v>
      </c>
      <c r="AO63" s="583"/>
      <c r="AP63" s="444"/>
      <c r="AQ63" s="584">
        <f>AN63-AP63</f>
        <v>4835000</v>
      </c>
      <c r="AR63" s="571">
        <v>0</v>
      </c>
      <c r="AS63" s="564">
        <f t="shared" si="2"/>
        <v>4835000</v>
      </c>
      <c r="AT63" s="564">
        <f t="shared" si="8"/>
        <v>0</v>
      </c>
      <c r="AU63" s="563">
        <f t="shared" si="3"/>
        <v>0</v>
      </c>
    </row>
    <row r="64" spans="1:47" s="13" customFormat="1" ht="30" customHeight="1">
      <c r="B64" s="281"/>
      <c r="C64" s="204" t="s">
        <v>874</v>
      </c>
      <c r="D64" s="257" t="s">
        <v>151</v>
      </c>
      <c r="E64" s="341"/>
      <c r="F64" s="25" t="s">
        <v>152</v>
      </c>
      <c r="G64" s="183" t="s">
        <v>153</v>
      </c>
      <c r="H64" s="19" t="s">
        <v>24</v>
      </c>
      <c r="I64" s="307">
        <v>44561</v>
      </c>
      <c r="J64" s="19" t="s">
        <v>129</v>
      </c>
      <c r="K64" s="60">
        <v>1300000</v>
      </c>
      <c r="L64" s="60">
        <v>0</v>
      </c>
      <c r="M64" s="60">
        <v>0</v>
      </c>
      <c r="N64" s="62"/>
      <c r="O64" s="61">
        <v>1300000</v>
      </c>
      <c r="P64" s="62"/>
      <c r="Q64" s="62"/>
      <c r="R64" s="62"/>
      <c r="S64" s="62"/>
      <c r="T64" s="62"/>
      <c r="U64" s="62"/>
      <c r="V64" s="62"/>
      <c r="W64" s="62"/>
      <c r="X64" s="62"/>
      <c r="Y64" s="62"/>
      <c r="Z64" s="62"/>
      <c r="AA64" s="62"/>
      <c r="AB64" s="62"/>
      <c r="AC64" s="62"/>
      <c r="AD64" s="62"/>
      <c r="AE64" s="62"/>
      <c r="AF64" s="62"/>
      <c r="AG64" s="62"/>
      <c r="AH64" s="62"/>
      <c r="AI64" s="362"/>
      <c r="AJ64" s="362"/>
      <c r="AK64" s="362"/>
      <c r="AL64" s="362"/>
      <c r="AM64" s="418">
        <f t="shared" si="0"/>
        <v>0</v>
      </c>
      <c r="AN64" s="418">
        <f t="shared" si="1"/>
        <v>1300000</v>
      </c>
      <c r="AO64" s="583"/>
      <c r="AP64" s="444"/>
      <c r="AQ64" s="584">
        <f>AN64-AP64</f>
        <v>1300000</v>
      </c>
      <c r="AR64" s="571">
        <v>0</v>
      </c>
      <c r="AS64" s="562">
        <f t="shared" si="2"/>
        <v>1300000</v>
      </c>
      <c r="AT64" s="562">
        <f t="shared" si="8"/>
        <v>0</v>
      </c>
      <c r="AU64" s="563">
        <f t="shared" si="3"/>
        <v>0</v>
      </c>
    </row>
    <row r="65" spans="1:47" s="13" customFormat="1" ht="30" customHeight="1">
      <c r="B65" s="281"/>
      <c r="C65" s="204" t="s">
        <v>876</v>
      </c>
      <c r="D65" s="257" t="s">
        <v>886</v>
      </c>
      <c r="E65" s="341"/>
      <c r="F65" s="177" t="s">
        <v>154</v>
      </c>
      <c r="G65" s="183" t="s">
        <v>155</v>
      </c>
      <c r="H65" s="19" t="s">
        <v>24</v>
      </c>
      <c r="I65" s="307">
        <v>44561</v>
      </c>
      <c r="J65" s="19" t="s">
        <v>129</v>
      </c>
      <c r="K65" s="60">
        <v>624000</v>
      </c>
      <c r="L65" s="60">
        <v>0</v>
      </c>
      <c r="M65" s="60">
        <v>0</v>
      </c>
      <c r="N65" s="62"/>
      <c r="O65" s="61">
        <v>624000</v>
      </c>
      <c r="P65" s="62"/>
      <c r="Q65" s="62"/>
      <c r="R65" s="62"/>
      <c r="S65" s="62"/>
      <c r="T65" s="62"/>
      <c r="U65" s="62"/>
      <c r="V65" s="62"/>
      <c r="W65" s="62"/>
      <c r="X65" s="62"/>
      <c r="Y65" s="62"/>
      <c r="Z65" s="62"/>
      <c r="AA65" s="62"/>
      <c r="AB65" s="62"/>
      <c r="AC65" s="62"/>
      <c r="AD65" s="62"/>
      <c r="AE65" s="62"/>
      <c r="AF65" s="62"/>
      <c r="AG65" s="62"/>
      <c r="AH65" s="62"/>
      <c r="AI65" s="362"/>
      <c r="AJ65" s="362"/>
      <c r="AK65" s="362"/>
      <c r="AL65" s="362"/>
      <c r="AM65" s="418">
        <f t="shared" si="0"/>
        <v>0</v>
      </c>
      <c r="AN65" s="418">
        <f t="shared" si="1"/>
        <v>624000</v>
      </c>
      <c r="AO65" s="583"/>
      <c r="AP65" s="444"/>
      <c r="AQ65" s="584">
        <f>AN65-AP65</f>
        <v>624000</v>
      </c>
      <c r="AR65" s="571">
        <v>0</v>
      </c>
      <c r="AS65" s="564">
        <f t="shared" si="2"/>
        <v>624000</v>
      </c>
      <c r="AT65" s="564">
        <f t="shared" si="7"/>
        <v>0</v>
      </c>
      <c r="AU65" s="563">
        <f t="shared" si="3"/>
        <v>0</v>
      </c>
    </row>
    <row r="66" spans="1:47" s="354" customFormat="1" ht="30" customHeight="1">
      <c r="B66" s="357"/>
      <c r="C66" s="358" t="s">
        <v>881</v>
      </c>
      <c r="D66" s="341" t="s">
        <v>983</v>
      </c>
      <c r="E66" s="341"/>
      <c r="F66" s="364" t="s">
        <v>984</v>
      </c>
      <c r="G66" s="359"/>
      <c r="H66" s="339"/>
      <c r="I66" s="360"/>
      <c r="J66" s="339"/>
      <c r="K66" s="361"/>
      <c r="L66" s="361"/>
      <c r="M66" s="361"/>
      <c r="N66" s="362"/>
      <c r="O66" s="363">
        <v>26000000</v>
      </c>
      <c r="P66" s="362"/>
      <c r="Q66" s="362"/>
      <c r="R66" s="362"/>
      <c r="S66" s="362"/>
      <c r="T66" s="362"/>
      <c r="U66" s="362"/>
      <c r="V66" s="362"/>
      <c r="W66" s="362"/>
      <c r="X66" s="362"/>
      <c r="Y66" s="362"/>
      <c r="Z66" s="362"/>
      <c r="AA66" s="362"/>
      <c r="AB66" s="362"/>
      <c r="AC66" s="362"/>
      <c r="AD66" s="362"/>
      <c r="AE66" s="362"/>
      <c r="AF66" s="362"/>
      <c r="AG66" s="362"/>
      <c r="AH66" s="362"/>
      <c r="AI66" s="362"/>
      <c r="AJ66" s="362"/>
      <c r="AK66" s="362"/>
      <c r="AL66" s="362"/>
      <c r="AM66" s="418">
        <f t="shared" si="0"/>
        <v>0</v>
      </c>
      <c r="AN66" s="418">
        <f t="shared" si="1"/>
        <v>26000000</v>
      </c>
      <c r="AO66" s="583"/>
      <c r="AP66" s="444"/>
      <c r="AQ66" s="584">
        <f>AN66-AP66</f>
        <v>26000000</v>
      </c>
      <c r="AR66" s="571">
        <v>0</v>
      </c>
      <c r="AS66" s="562">
        <f t="shared" si="2"/>
        <v>26000000</v>
      </c>
      <c r="AT66" s="562">
        <f t="shared" si="7"/>
        <v>0</v>
      </c>
      <c r="AU66" s="563">
        <f t="shared" si="3"/>
        <v>0</v>
      </c>
    </row>
    <row r="67" spans="1:47" s="387" customFormat="1" ht="30" customHeight="1">
      <c r="B67" s="394"/>
      <c r="C67" s="395"/>
      <c r="D67" s="341" t="s">
        <v>1753</v>
      </c>
      <c r="E67" s="341"/>
      <c r="F67" s="396" t="s">
        <v>1754</v>
      </c>
      <c r="G67" s="359"/>
      <c r="H67" s="339"/>
      <c r="I67" s="360"/>
      <c r="J67" s="339"/>
      <c r="K67" s="361"/>
      <c r="L67" s="361"/>
      <c r="M67" s="361"/>
      <c r="N67" s="362"/>
      <c r="O67" s="363">
        <v>38500000</v>
      </c>
      <c r="P67" s="362"/>
      <c r="Q67" s="362"/>
      <c r="R67" s="362"/>
      <c r="S67" s="362"/>
      <c r="T67" s="362"/>
      <c r="U67" s="362"/>
      <c r="V67" s="362"/>
      <c r="W67" s="362"/>
      <c r="X67" s="362"/>
      <c r="Y67" s="362"/>
      <c r="Z67" s="362"/>
      <c r="AA67" s="362"/>
      <c r="AB67" s="362"/>
      <c r="AC67" s="362"/>
      <c r="AD67" s="362"/>
      <c r="AE67" s="362"/>
      <c r="AF67" s="362"/>
      <c r="AG67" s="362"/>
      <c r="AH67" s="362"/>
      <c r="AI67" s="362"/>
      <c r="AJ67" s="362"/>
      <c r="AK67" s="362"/>
      <c r="AL67" s="362"/>
      <c r="AM67" s="418">
        <f t="shared" si="0"/>
        <v>0</v>
      </c>
      <c r="AN67" s="418">
        <f t="shared" si="1"/>
        <v>38500000</v>
      </c>
      <c r="AO67" s="583"/>
      <c r="AP67" s="444"/>
      <c r="AQ67" s="584">
        <f>AN67-AP67</f>
        <v>38500000</v>
      </c>
      <c r="AR67" s="571">
        <v>0</v>
      </c>
      <c r="AS67" s="564">
        <f t="shared" si="2"/>
        <v>38500000</v>
      </c>
      <c r="AT67" s="564">
        <f t="shared" si="8"/>
        <v>0</v>
      </c>
      <c r="AU67" s="563">
        <f t="shared" si="3"/>
        <v>0</v>
      </c>
    </row>
    <row r="68" spans="1:47" s="28" customFormat="1" ht="30" customHeight="1">
      <c r="B68" s="533" t="s">
        <v>629</v>
      </c>
      <c r="C68" s="534"/>
      <c r="D68" s="534"/>
      <c r="E68" s="534"/>
      <c r="F68" s="534"/>
      <c r="G68" s="535"/>
      <c r="H68" s="297"/>
      <c r="I68" s="298"/>
      <c r="J68" s="297"/>
      <c r="K68" s="299"/>
      <c r="L68" s="299"/>
      <c r="M68" s="299"/>
      <c r="N68" s="300"/>
      <c r="O68" s="300"/>
      <c r="P68" s="299"/>
      <c r="Q68" s="300"/>
      <c r="R68" s="300"/>
      <c r="S68" s="300"/>
      <c r="T68" s="300"/>
      <c r="U68" s="300"/>
      <c r="V68" s="300"/>
      <c r="W68" s="300"/>
      <c r="X68" s="300"/>
      <c r="Y68" s="300"/>
      <c r="Z68" s="300"/>
      <c r="AA68" s="300"/>
      <c r="AB68" s="300"/>
      <c r="AC68" s="300"/>
      <c r="AD68" s="300"/>
      <c r="AE68" s="300"/>
      <c r="AF68" s="300"/>
      <c r="AG68" s="300"/>
      <c r="AH68" s="300"/>
      <c r="AI68" s="374"/>
      <c r="AJ68" s="374"/>
      <c r="AK68" s="374"/>
      <c r="AL68" s="374"/>
      <c r="AM68" s="374"/>
      <c r="AN68" s="374"/>
      <c r="AO68" s="583"/>
      <c r="AP68" s="446"/>
      <c r="AQ68" s="374"/>
      <c r="AR68" s="579"/>
      <c r="AS68" s="446"/>
      <c r="AT68" s="374"/>
      <c r="AU68" s="374"/>
    </row>
    <row r="69" spans="1:47" s="28" customFormat="1" ht="30" customHeight="1">
      <c r="B69" s="301"/>
      <c r="C69" s="41">
        <v>1</v>
      </c>
      <c r="D69" s="257" t="s">
        <v>65</v>
      </c>
      <c r="E69" s="341"/>
      <c r="F69" s="25" t="s">
        <v>66</v>
      </c>
      <c r="G69" s="180" t="s">
        <v>67</v>
      </c>
      <c r="H69" s="19" t="s">
        <v>137</v>
      </c>
      <c r="I69" s="310">
        <v>44561</v>
      </c>
      <c r="J69" s="25" t="s">
        <v>68</v>
      </c>
      <c r="K69" s="60">
        <v>2980108.07</v>
      </c>
      <c r="L69" s="60"/>
      <c r="M69" s="60">
        <v>0</v>
      </c>
      <c r="N69" s="62"/>
      <c r="O69" s="45">
        <v>2980108.07</v>
      </c>
      <c r="P69" s="62"/>
      <c r="Q69" s="62"/>
      <c r="R69" s="62"/>
      <c r="S69" s="62"/>
      <c r="T69" s="62"/>
      <c r="U69" s="62"/>
      <c r="V69" s="62"/>
      <c r="W69" s="62"/>
      <c r="X69" s="62"/>
      <c r="Y69" s="62"/>
      <c r="Z69" s="62"/>
      <c r="AA69" s="62"/>
      <c r="AB69" s="62"/>
      <c r="AC69" s="62"/>
      <c r="AD69" s="62"/>
      <c r="AE69" s="62"/>
      <c r="AF69" s="62"/>
      <c r="AG69" s="62"/>
      <c r="AH69" s="62"/>
      <c r="AI69" s="362"/>
      <c r="AJ69" s="362"/>
      <c r="AK69" s="362"/>
      <c r="AL69" s="362"/>
      <c r="AM69" s="418">
        <f t="shared" si="0"/>
        <v>0</v>
      </c>
      <c r="AN69" s="418">
        <f t="shared" si="1"/>
        <v>2980108.07</v>
      </c>
      <c r="AO69" s="583"/>
      <c r="AP69" s="444"/>
      <c r="AQ69" s="584">
        <f>AN69-AP69</f>
        <v>2980108.07</v>
      </c>
      <c r="AR69" s="571">
        <v>0</v>
      </c>
      <c r="AS69" s="564">
        <f t="shared" si="2"/>
        <v>2980108.07</v>
      </c>
      <c r="AT69" s="564">
        <f t="shared" si="7"/>
        <v>0</v>
      </c>
      <c r="AU69" s="563">
        <f t="shared" si="3"/>
        <v>0</v>
      </c>
    </row>
    <row r="70" spans="1:47" s="16" customFormat="1" ht="28.5" customHeight="1">
      <c r="A70" s="304"/>
      <c r="B70" s="524" t="s">
        <v>625</v>
      </c>
      <c r="C70" s="525"/>
      <c r="D70" s="525"/>
      <c r="E70" s="525"/>
      <c r="F70" s="525"/>
      <c r="G70" s="526"/>
      <c r="H70" s="291"/>
      <c r="I70" s="292"/>
      <c r="J70" s="291"/>
      <c r="K70" s="293"/>
      <c r="L70" s="293"/>
      <c r="M70" s="293"/>
      <c r="N70" s="293"/>
      <c r="O70" s="293"/>
      <c r="P70" s="293"/>
      <c r="Q70" s="293"/>
      <c r="R70" s="293"/>
      <c r="S70" s="293"/>
      <c r="T70" s="293"/>
      <c r="U70" s="293"/>
      <c r="V70" s="293"/>
      <c r="W70" s="293"/>
      <c r="X70" s="293"/>
      <c r="Y70" s="293"/>
      <c r="Z70" s="293"/>
      <c r="AA70" s="293"/>
      <c r="AB70" s="293"/>
      <c r="AC70" s="293"/>
      <c r="AD70" s="293"/>
      <c r="AE70" s="293"/>
      <c r="AF70" s="293"/>
      <c r="AG70" s="293"/>
      <c r="AH70" s="293"/>
      <c r="AI70" s="375"/>
      <c r="AJ70" s="375"/>
      <c r="AK70" s="375"/>
      <c r="AL70" s="375"/>
      <c r="AM70" s="375"/>
      <c r="AN70" s="375"/>
      <c r="AO70" s="583"/>
      <c r="AP70" s="447"/>
      <c r="AQ70" s="375"/>
      <c r="AR70" s="580"/>
      <c r="AS70" s="447"/>
      <c r="AT70" s="375"/>
      <c r="AU70" s="375"/>
    </row>
    <row r="71" spans="1:47" s="50" customFormat="1" ht="30" customHeight="1">
      <c r="B71" s="294"/>
      <c r="C71" s="30" t="s">
        <v>879</v>
      </c>
      <c r="D71" s="256" t="s">
        <v>157</v>
      </c>
      <c r="E71" s="340"/>
      <c r="F71" s="19" t="s">
        <v>158</v>
      </c>
      <c r="G71" s="179" t="s">
        <v>159</v>
      </c>
      <c r="H71" s="19" t="s">
        <v>160</v>
      </c>
      <c r="I71" s="19" t="s">
        <v>25</v>
      </c>
      <c r="J71" s="19" t="s">
        <v>156</v>
      </c>
      <c r="K71" s="20">
        <v>120000</v>
      </c>
      <c r="L71" s="20"/>
      <c r="M71" s="20">
        <f>45213.51+41361+31599.99</f>
        <v>118174.50000000001</v>
      </c>
      <c r="N71" s="20"/>
      <c r="O71" s="42">
        <v>1825.5</v>
      </c>
      <c r="P71" s="21"/>
      <c r="Q71" s="62"/>
      <c r="R71" s="62"/>
      <c r="S71" s="62"/>
      <c r="T71" s="62"/>
      <c r="U71" s="62"/>
      <c r="V71" s="62"/>
      <c r="W71" s="62"/>
      <c r="X71" s="62"/>
      <c r="Y71" s="62"/>
      <c r="Z71" s="62"/>
      <c r="AA71" s="62"/>
      <c r="AB71" s="62"/>
      <c r="AC71" s="62"/>
      <c r="AD71" s="62"/>
      <c r="AE71" s="62"/>
      <c r="AF71" s="62"/>
      <c r="AG71" s="62"/>
      <c r="AH71" s="62"/>
      <c r="AI71" s="362"/>
      <c r="AJ71" s="362"/>
      <c r="AK71" s="362"/>
      <c r="AL71" s="362"/>
      <c r="AM71" s="418">
        <f t="shared" ref="AM71:AM87" si="9">R71+T71+V71+X71+Z71+AB71+AD71+AF71+AH71+AJ71+AL71</f>
        <v>0</v>
      </c>
      <c r="AN71" s="418">
        <f t="shared" si="1"/>
        <v>1825.5</v>
      </c>
      <c r="AO71" s="583"/>
      <c r="AP71" s="444"/>
      <c r="AQ71" s="584">
        <f>AN71-AP71</f>
        <v>1825.5</v>
      </c>
      <c r="AR71" s="571">
        <v>0</v>
      </c>
      <c r="AS71" s="564">
        <f t="shared" si="2"/>
        <v>1825.5</v>
      </c>
      <c r="AT71" s="564">
        <f t="shared" si="8"/>
        <v>0</v>
      </c>
      <c r="AU71" s="563">
        <f t="shared" si="3"/>
        <v>0</v>
      </c>
    </row>
    <row r="72" spans="1:47" s="13" customFormat="1" ht="30" customHeight="1">
      <c r="B72" s="295"/>
      <c r="C72" s="30">
        <v>2</v>
      </c>
      <c r="D72" s="256" t="s">
        <v>161</v>
      </c>
      <c r="E72" s="340"/>
      <c r="F72" s="19" t="s">
        <v>162</v>
      </c>
      <c r="G72" s="179" t="s">
        <v>163</v>
      </c>
      <c r="H72" s="19" t="s">
        <v>24</v>
      </c>
      <c r="I72" s="310">
        <v>44561</v>
      </c>
      <c r="J72" s="25" t="s">
        <v>156</v>
      </c>
      <c r="K72" s="20">
        <v>200000</v>
      </c>
      <c r="L72" s="20">
        <v>47985.22</v>
      </c>
      <c r="M72" s="20">
        <v>132050</v>
      </c>
      <c r="N72" s="21"/>
      <c r="O72" s="22">
        <v>19964.78</v>
      </c>
      <c r="P72" s="21"/>
      <c r="Q72" s="62"/>
      <c r="R72" s="62"/>
      <c r="S72" s="62"/>
      <c r="T72" s="62"/>
      <c r="U72" s="62"/>
      <c r="V72" s="62"/>
      <c r="W72" s="62"/>
      <c r="X72" s="62"/>
      <c r="Y72" s="62"/>
      <c r="Z72" s="62"/>
      <c r="AA72" s="62"/>
      <c r="AB72" s="62"/>
      <c r="AC72" s="62"/>
      <c r="AD72" s="62"/>
      <c r="AE72" s="62"/>
      <c r="AF72" s="62"/>
      <c r="AG72" s="62"/>
      <c r="AH72" s="62"/>
      <c r="AI72" s="362"/>
      <c r="AJ72" s="362"/>
      <c r="AK72" s="362"/>
      <c r="AL72" s="362"/>
      <c r="AM72" s="418">
        <f t="shared" si="9"/>
        <v>0</v>
      </c>
      <c r="AN72" s="418">
        <f t="shared" si="1"/>
        <v>19964.78</v>
      </c>
      <c r="AO72" s="583"/>
      <c r="AP72" s="444"/>
      <c r="AQ72" s="584">
        <f>AN72-AP72</f>
        <v>19964.78</v>
      </c>
      <c r="AR72" s="571">
        <v>0</v>
      </c>
      <c r="AS72" s="562">
        <f t="shared" si="2"/>
        <v>19964.78</v>
      </c>
      <c r="AT72" s="562">
        <f t="shared" si="8"/>
        <v>0</v>
      </c>
      <c r="AU72" s="563">
        <f t="shared" si="3"/>
        <v>0</v>
      </c>
    </row>
    <row r="73" spans="1:47" s="13" customFormat="1" ht="30" customHeight="1">
      <c r="B73" s="295"/>
      <c r="C73" s="30" t="s">
        <v>879</v>
      </c>
      <c r="D73" s="256" t="s">
        <v>164</v>
      </c>
      <c r="E73" s="340"/>
      <c r="F73" s="19" t="s">
        <v>165</v>
      </c>
      <c r="G73" s="179" t="s">
        <v>163</v>
      </c>
      <c r="H73" s="19" t="s">
        <v>24</v>
      </c>
      <c r="I73" s="310">
        <v>44561</v>
      </c>
      <c r="J73" s="25" t="s">
        <v>156</v>
      </c>
      <c r="K73" s="21">
        <v>47985.22</v>
      </c>
      <c r="L73" s="21"/>
      <c r="M73" s="21"/>
      <c r="N73" s="21"/>
      <c r="O73" s="22">
        <v>47985.22</v>
      </c>
      <c r="P73" s="21"/>
      <c r="Q73" s="62"/>
      <c r="R73" s="62"/>
      <c r="S73" s="62"/>
      <c r="T73" s="62"/>
      <c r="U73" s="62"/>
      <c r="V73" s="62"/>
      <c r="W73" s="62"/>
      <c r="X73" s="62"/>
      <c r="Y73" s="62"/>
      <c r="Z73" s="62"/>
      <c r="AA73" s="62"/>
      <c r="AB73" s="62"/>
      <c r="AC73" s="62"/>
      <c r="AD73" s="62"/>
      <c r="AE73" s="62">
        <v>47396.31</v>
      </c>
      <c r="AF73" s="62"/>
      <c r="AG73" s="62">
        <v>47396.31</v>
      </c>
      <c r="AH73" s="62"/>
      <c r="AI73" s="362"/>
      <c r="AJ73" s="362">
        <v>17462.400000000001</v>
      </c>
      <c r="AK73" s="362"/>
      <c r="AL73" s="362"/>
      <c r="AM73" s="418">
        <f t="shared" si="9"/>
        <v>17462.400000000001</v>
      </c>
      <c r="AN73" s="418">
        <f t="shared" si="1"/>
        <v>30522.82</v>
      </c>
      <c r="AO73" s="583"/>
      <c r="AP73" s="444">
        <v>29933.91</v>
      </c>
      <c r="AQ73" s="584">
        <f>AN73-AP73</f>
        <v>588.90999999999985</v>
      </c>
      <c r="AR73" s="571">
        <v>0.3639120545868082</v>
      </c>
      <c r="AS73" s="564">
        <f t="shared" si="2"/>
        <v>47985.22</v>
      </c>
      <c r="AT73" s="564">
        <f t="shared" si="7"/>
        <v>47396.31</v>
      </c>
      <c r="AU73" s="563">
        <f t="shared" si="3"/>
        <v>0.98772726268630207</v>
      </c>
    </row>
    <row r="74" spans="1:47" s="13" customFormat="1" ht="30" customHeight="1">
      <c r="B74" s="527" t="s">
        <v>169</v>
      </c>
      <c r="C74" s="528"/>
      <c r="D74" s="528"/>
      <c r="E74" s="528"/>
      <c r="F74" s="528"/>
      <c r="G74" s="529"/>
      <c r="H74" s="51"/>
      <c r="I74" s="52"/>
      <c r="J74" s="51"/>
      <c r="K74" s="53"/>
      <c r="L74" s="53"/>
      <c r="M74" s="53"/>
      <c r="N74" s="54"/>
      <c r="O74" s="54"/>
      <c r="P74" s="54"/>
      <c r="Q74" s="54"/>
      <c r="R74" s="54"/>
      <c r="S74" s="54"/>
      <c r="T74" s="54"/>
      <c r="U74" s="54"/>
      <c r="V74" s="54"/>
      <c r="W74" s="54"/>
      <c r="X74" s="54"/>
      <c r="Y74" s="54"/>
      <c r="Z74" s="54"/>
      <c r="AA74" s="54"/>
      <c r="AB74" s="54"/>
      <c r="AC74" s="54"/>
      <c r="AD74" s="54"/>
      <c r="AE74" s="54"/>
      <c r="AF74" s="54"/>
      <c r="AG74" s="54"/>
      <c r="AH74" s="54"/>
      <c r="AI74" s="376"/>
      <c r="AJ74" s="376"/>
      <c r="AK74" s="376"/>
      <c r="AL74" s="376"/>
      <c r="AM74" s="376"/>
      <c r="AN74" s="376"/>
      <c r="AO74" s="583"/>
      <c r="AP74" s="448"/>
      <c r="AQ74" s="376"/>
      <c r="AR74" s="581"/>
      <c r="AS74" s="448"/>
      <c r="AT74" s="376"/>
      <c r="AU74" s="376"/>
    </row>
    <row r="75" spans="1:47" s="13" customFormat="1" ht="30" customHeight="1">
      <c r="A75" s="13">
        <v>2</v>
      </c>
      <c r="B75" s="55"/>
      <c r="C75" s="30">
        <v>3</v>
      </c>
      <c r="D75" s="19" t="s">
        <v>170</v>
      </c>
      <c r="E75" s="339"/>
      <c r="F75" s="19" t="s">
        <v>171</v>
      </c>
      <c r="G75" s="180" t="s">
        <v>172</v>
      </c>
      <c r="H75" s="31" t="s">
        <v>24</v>
      </c>
      <c r="I75" s="307">
        <v>44561</v>
      </c>
      <c r="J75" s="19" t="s">
        <v>173</v>
      </c>
      <c r="K75" s="60">
        <v>432000</v>
      </c>
      <c r="L75" s="20">
        <v>-154612.04999999999</v>
      </c>
      <c r="M75" s="20">
        <v>222000</v>
      </c>
      <c r="N75" s="22">
        <v>364612.05</v>
      </c>
      <c r="O75" s="21"/>
      <c r="P75" s="21"/>
      <c r="Q75" s="62"/>
      <c r="R75" s="62"/>
      <c r="S75" s="62"/>
      <c r="T75" s="62"/>
      <c r="U75" s="62"/>
      <c r="V75" s="62"/>
      <c r="W75" s="62"/>
      <c r="X75" s="62"/>
      <c r="Y75" s="62"/>
      <c r="Z75" s="62"/>
      <c r="AA75" s="62"/>
      <c r="AB75" s="62"/>
      <c r="AC75" s="62"/>
      <c r="AD75" s="62"/>
      <c r="AE75" s="62"/>
      <c r="AF75" s="62"/>
      <c r="AG75" s="62"/>
      <c r="AH75" s="62"/>
      <c r="AI75" s="362"/>
      <c r="AJ75" s="362"/>
      <c r="AK75" s="362">
        <v>100000</v>
      </c>
      <c r="AL75" s="362">
        <v>100000</v>
      </c>
      <c r="AM75" s="418">
        <f t="shared" si="9"/>
        <v>100000</v>
      </c>
      <c r="AN75" s="418">
        <f t="shared" ref="AN75:AN87" si="10">N75+O75-P75-AM75</f>
        <v>264612.05</v>
      </c>
      <c r="AO75" s="583"/>
      <c r="AP75" s="444"/>
      <c r="AQ75" s="584">
        <f>AN75-AP75</f>
        <v>264612.05</v>
      </c>
      <c r="AR75" s="571">
        <v>0.27426411167705511</v>
      </c>
      <c r="AS75" s="564">
        <f t="shared" ref="AS74:AS87" si="11">N75+O75-P75</f>
        <v>364612.05</v>
      </c>
      <c r="AT75" s="564">
        <f t="shared" si="8"/>
        <v>100000</v>
      </c>
      <c r="AU75" s="563">
        <f t="shared" ref="AU74:AU88" si="12">AT75/AS75</f>
        <v>0.27426411167705511</v>
      </c>
    </row>
    <row r="76" spans="1:47" s="13" customFormat="1" ht="30" customHeight="1">
      <c r="A76" s="13">
        <v>2</v>
      </c>
      <c r="B76" s="55"/>
      <c r="C76" s="30" t="s">
        <v>878</v>
      </c>
      <c r="D76" s="321" t="s">
        <v>174</v>
      </c>
      <c r="E76" s="344"/>
      <c r="F76" s="19" t="s">
        <v>175</v>
      </c>
      <c r="G76" s="179" t="s">
        <v>176</v>
      </c>
      <c r="H76" s="31" t="s">
        <v>24</v>
      </c>
      <c r="I76" s="307">
        <v>44561</v>
      </c>
      <c r="J76" s="19" t="s">
        <v>173</v>
      </c>
      <c r="K76" s="60">
        <v>8000000</v>
      </c>
      <c r="L76" s="20"/>
      <c r="M76" s="20"/>
      <c r="N76" s="451"/>
      <c r="O76" s="22">
        <v>8000000</v>
      </c>
      <c r="P76" s="21"/>
      <c r="Q76" s="62">
        <f>753059.2+398323.5+850902</f>
        <v>2002284.7</v>
      </c>
      <c r="R76" s="62"/>
      <c r="S76" s="62"/>
      <c r="T76" s="62"/>
      <c r="U76" s="62"/>
      <c r="V76" s="62"/>
      <c r="W76" s="62"/>
      <c r="X76" s="62"/>
      <c r="Y76" s="62"/>
      <c r="Z76" s="62"/>
      <c r="AA76" s="62">
        <f>2651942.4+44297.6</f>
        <v>2696240</v>
      </c>
      <c r="AB76" s="62"/>
      <c r="AC76" s="62"/>
      <c r="AD76" s="62"/>
      <c r="AE76" s="62"/>
      <c r="AF76" s="62"/>
      <c r="AG76" s="62"/>
      <c r="AH76" s="62"/>
      <c r="AI76" s="362"/>
      <c r="AJ76" s="362"/>
      <c r="AK76" s="362"/>
      <c r="AL76" s="362"/>
      <c r="AM76" s="418">
        <f t="shared" si="9"/>
        <v>0</v>
      </c>
      <c r="AN76" s="418">
        <f t="shared" si="10"/>
        <v>8000000</v>
      </c>
      <c r="AO76" s="583"/>
      <c r="AP76" s="444">
        <f>4698524.7-753059.2-398323.5-850902-2651942.4</f>
        <v>44297.600000000093</v>
      </c>
      <c r="AQ76" s="584">
        <f>AN76-AP76</f>
        <v>7955702.4000000004</v>
      </c>
      <c r="AR76" s="571">
        <v>0</v>
      </c>
      <c r="AS76" s="562">
        <f t="shared" si="11"/>
        <v>8000000</v>
      </c>
      <c r="AT76" s="562">
        <f t="shared" si="8"/>
        <v>44297.600000000093</v>
      </c>
      <c r="AU76" s="563">
        <f t="shared" si="12"/>
        <v>5.5372000000000112E-3</v>
      </c>
    </row>
    <row r="77" spans="1:47" s="28" customFormat="1" ht="30" customHeight="1">
      <c r="B77" s="56"/>
      <c r="C77" s="18">
        <v>2</v>
      </c>
      <c r="D77" s="256" t="s">
        <v>177</v>
      </c>
      <c r="E77" s="340"/>
      <c r="F77" s="19" t="s">
        <v>178</v>
      </c>
      <c r="G77" s="179" t="s">
        <v>179</v>
      </c>
      <c r="H77" s="19" t="s">
        <v>24</v>
      </c>
      <c r="I77" s="307">
        <v>44561</v>
      </c>
      <c r="J77" s="19" t="s">
        <v>173</v>
      </c>
      <c r="K77" s="60">
        <v>800000</v>
      </c>
      <c r="L77" s="20"/>
      <c r="M77" s="20"/>
      <c r="N77" s="22">
        <v>157137.45000000001</v>
      </c>
      <c r="O77" s="22">
        <v>642862.55000000005</v>
      </c>
      <c r="P77" s="21"/>
      <c r="Q77" s="62"/>
      <c r="R77" s="62"/>
      <c r="S77" s="62"/>
      <c r="T77" s="62"/>
      <c r="U77" s="62"/>
      <c r="V77" s="62"/>
      <c r="W77" s="62"/>
      <c r="X77" s="62"/>
      <c r="Y77" s="62"/>
      <c r="Z77" s="62"/>
      <c r="AA77" s="62"/>
      <c r="AB77" s="62"/>
      <c r="AC77" s="62"/>
      <c r="AD77" s="62"/>
      <c r="AE77" s="62"/>
      <c r="AF77" s="62"/>
      <c r="AG77" s="62"/>
      <c r="AH77" s="62"/>
      <c r="AI77" s="362">
        <v>721292.76</v>
      </c>
      <c r="AJ77" s="362"/>
      <c r="AK77" s="362"/>
      <c r="AL77" s="362"/>
      <c r="AM77" s="418">
        <f t="shared" si="9"/>
        <v>0</v>
      </c>
      <c r="AN77" s="418">
        <f t="shared" si="10"/>
        <v>800000</v>
      </c>
      <c r="AO77" s="583"/>
      <c r="AP77" s="444">
        <v>0</v>
      </c>
      <c r="AQ77" s="584">
        <f>AN77-AP77</f>
        <v>800000</v>
      </c>
      <c r="AR77" s="571">
        <v>0</v>
      </c>
      <c r="AS77" s="564">
        <f t="shared" si="11"/>
        <v>800000</v>
      </c>
      <c r="AT77" s="564">
        <f t="shared" si="7"/>
        <v>0</v>
      </c>
      <c r="AU77" s="563">
        <f t="shared" si="12"/>
        <v>0</v>
      </c>
    </row>
    <row r="78" spans="1:47" s="13" customFormat="1" ht="30" customHeight="1">
      <c r="B78" s="55"/>
      <c r="C78" s="30">
        <v>2</v>
      </c>
      <c r="D78" s="257" t="s">
        <v>180</v>
      </c>
      <c r="E78" s="341"/>
      <c r="F78" s="25" t="s">
        <v>181</v>
      </c>
      <c r="G78" s="180" t="s">
        <v>182</v>
      </c>
      <c r="H78" s="19" t="s">
        <v>24</v>
      </c>
      <c r="I78" s="307">
        <v>44561</v>
      </c>
      <c r="J78" s="19" t="s">
        <v>173</v>
      </c>
      <c r="K78" s="60">
        <v>4000000</v>
      </c>
      <c r="L78" s="20"/>
      <c r="M78" s="20"/>
      <c r="N78" s="22">
        <v>2651942.4</v>
      </c>
      <c r="O78" s="22">
        <v>1348057.6</v>
      </c>
      <c r="P78" s="21"/>
      <c r="Q78" s="62"/>
      <c r="R78" s="62"/>
      <c r="S78" s="62"/>
      <c r="T78" s="62"/>
      <c r="U78" s="62"/>
      <c r="V78" s="62"/>
      <c r="W78" s="62"/>
      <c r="X78" s="62"/>
      <c r="Y78" s="62"/>
      <c r="Z78" s="62"/>
      <c r="AA78" s="62"/>
      <c r="AB78" s="62"/>
      <c r="AC78" s="62"/>
      <c r="AD78" s="62"/>
      <c r="AE78" s="62"/>
      <c r="AF78" s="62"/>
      <c r="AG78" s="62"/>
      <c r="AH78" s="62"/>
      <c r="AI78" s="362"/>
      <c r="AJ78" s="362"/>
      <c r="AK78" s="362"/>
      <c r="AL78" s="362"/>
      <c r="AM78" s="418">
        <f t="shared" si="9"/>
        <v>0</v>
      </c>
      <c r="AN78" s="418">
        <f t="shared" si="10"/>
        <v>4000000</v>
      </c>
      <c r="AO78" s="583"/>
      <c r="AP78" s="444"/>
      <c r="AQ78" s="584">
        <f>AN78-AP78</f>
        <v>4000000</v>
      </c>
      <c r="AR78" s="571">
        <v>0</v>
      </c>
      <c r="AS78" s="562">
        <f t="shared" si="11"/>
        <v>4000000</v>
      </c>
      <c r="AT78" s="562">
        <f t="shared" si="7"/>
        <v>0</v>
      </c>
      <c r="AU78" s="563">
        <f t="shared" si="12"/>
        <v>0</v>
      </c>
    </row>
    <row r="79" spans="1:47" s="28" customFormat="1" ht="30" customHeight="1">
      <c r="B79" s="56"/>
      <c r="C79" s="18">
        <v>2</v>
      </c>
      <c r="D79" s="256" t="s">
        <v>183</v>
      </c>
      <c r="E79" s="340"/>
      <c r="F79" s="19" t="s">
        <v>184</v>
      </c>
      <c r="G79" s="179" t="s">
        <v>185</v>
      </c>
      <c r="H79" s="19" t="s">
        <v>24</v>
      </c>
      <c r="I79" s="307">
        <v>44561</v>
      </c>
      <c r="J79" s="19" t="s">
        <v>173</v>
      </c>
      <c r="K79" s="60">
        <v>986090</v>
      </c>
      <c r="L79" s="20"/>
      <c r="M79" s="20"/>
      <c r="N79" s="22">
        <v>22751</v>
      </c>
      <c r="O79" s="22">
        <v>963339</v>
      </c>
      <c r="P79" s="21"/>
      <c r="Q79" s="62"/>
      <c r="R79" s="62">
        <v>22751</v>
      </c>
      <c r="S79" s="62">
        <v>789200</v>
      </c>
      <c r="T79" s="62"/>
      <c r="U79" s="62"/>
      <c r="V79" s="62"/>
      <c r="W79" s="62"/>
      <c r="X79" s="62"/>
      <c r="Y79" s="62"/>
      <c r="Z79" s="62"/>
      <c r="AA79" s="62"/>
      <c r="AB79" s="240">
        <v>65000</v>
      </c>
      <c r="AC79" s="62"/>
      <c r="AD79" s="62"/>
      <c r="AE79" s="62"/>
      <c r="AF79" s="62">
        <v>724200</v>
      </c>
      <c r="AG79" s="62"/>
      <c r="AH79" s="62"/>
      <c r="AI79" s="362"/>
      <c r="AJ79" s="362"/>
      <c r="AK79" s="362"/>
      <c r="AL79" s="362"/>
      <c r="AM79" s="418">
        <f t="shared" si="9"/>
        <v>811951</v>
      </c>
      <c r="AN79" s="418">
        <f t="shared" si="10"/>
        <v>174139</v>
      </c>
      <c r="AO79" s="583"/>
      <c r="AP79" s="444"/>
      <c r="AQ79" s="584">
        <f>AN79-AP79</f>
        <v>174139</v>
      </c>
      <c r="AR79" s="571">
        <v>0.8234045573933414</v>
      </c>
      <c r="AS79" s="564">
        <f t="shared" si="11"/>
        <v>986090</v>
      </c>
      <c r="AT79" s="564">
        <f t="shared" si="8"/>
        <v>811951</v>
      </c>
      <c r="AU79" s="563">
        <f t="shared" si="12"/>
        <v>0.8234045573933414</v>
      </c>
    </row>
    <row r="80" spans="1:47" s="63" customFormat="1" ht="30" customHeight="1">
      <c r="B80" s="57"/>
      <c r="C80" s="58">
        <v>2</v>
      </c>
      <c r="D80" s="258" t="s">
        <v>186</v>
      </c>
      <c r="E80" s="345"/>
      <c r="F80" s="59" t="s">
        <v>187</v>
      </c>
      <c r="G80" s="189" t="s">
        <v>188</v>
      </c>
      <c r="H80" s="19" t="s">
        <v>24</v>
      </c>
      <c r="I80" s="311">
        <v>44561</v>
      </c>
      <c r="J80" s="59" t="s">
        <v>173</v>
      </c>
      <c r="K80" s="60">
        <v>1003614</v>
      </c>
      <c r="L80" s="60"/>
      <c r="M80" s="60"/>
      <c r="N80" s="22">
        <v>70263.22</v>
      </c>
      <c r="O80" s="61">
        <v>933350.78</v>
      </c>
      <c r="P80" s="62"/>
      <c r="Q80" s="62">
        <v>772895.45</v>
      </c>
      <c r="R80" s="62"/>
      <c r="S80" s="62"/>
      <c r="T80" s="62"/>
      <c r="U80" s="62"/>
      <c r="V80" s="62"/>
      <c r="W80" s="62"/>
      <c r="X80" s="62"/>
      <c r="Y80" s="62"/>
      <c r="Z80" s="62"/>
      <c r="AA80" s="62">
        <v>70263.22</v>
      </c>
      <c r="AB80" s="62"/>
      <c r="AC80" s="62"/>
      <c r="AD80" s="62"/>
      <c r="AE80" s="62"/>
      <c r="AF80" s="62"/>
      <c r="AG80" s="62"/>
      <c r="AH80" s="62"/>
      <c r="AI80" s="362"/>
      <c r="AJ80" s="362"/>
      <c r="AK80" s="362"/>
      <c r="AL80" s="362"/>
      <c r="AM80" s="418">
        <f t="shared" si="9"/>
        <v>0</v>
      </c>
      <c r="AN80" s="418">
        <f t="shared" si="10"/>
        <v>1003614</v>
      </c>
      <c r="AO80" s="583"/>
      <c r="AP80" s="444">
        <f>843158.67-772895.45</f>
        <v>70263.220000000088</v>
      </c>
      <c r="AQ80" s="584">
        <f>AN80-AP80</f>
        <v>933350.77999999991</v>
      </c>
      <c r="AR80" s="571">
        <v>0</v>
      </c>
      <c r="AS80" s="562">
        <f t="shared" si="11"/>
        <v>1003614</v>
      </c>
      <c r="AT80" s="562">
        <f t="shared" si="8"/>
        <v>70263.220000000088</v>
      </c>
      <c r="AU80" s="563">
        <f t="shared" si="12"/>
        <v>7.0010203125903073E-2</v>
      </c>
    </row>
    <row r="81" spans="2:999" s="28" customFormat="1" ht="30" customHeight="1">
      <c r="B81" s="56"/>
      <c r="C81" s="18">
        <v>2</v>
      </c>
      <c r="D81" s="256" t="s">
        <v>189</v>
      </c>
      <c r="E81" s="340"/>
      <c r="F81" s="19" t="s">
        <v>190</v>
      </c>
      <c r="G81" s="179" t="s">
        <v>191</v>
      </c>
      <c r="H81" s="19" t="s">
        <v>40</v>
      </c>
      <c r="I81" s="307">
        <v>44561</v>
      </c>
      <c r="J81" s="19" t="s">
        <v>173</v>
      </c>
      <c r="K81" s="60">
        <v>2238200</v>
      </c>
      <c r="L81" s="20">
        <f>21655.79-435873.89</f>
        <v>-414218.10000000003</v>
      </c>
      <c r="M81" s="20">
        <v>2133595.91</v>
      </c>
      <c r="N81" s="21"/>
      <c r="O81" s="22">
        <v>518821.99</v>
      </c>
      <c r="P81" s="21"/>
      <c r="Q81" s="62"/>
      <c r="R81" s="62"/>
      <c r="S81" s="62"/>
      <c r="T81" s="62"/>
      <c r="U81" s="62"/>
      <c r="V81" s="62"/>
      <c r="W81" s="62"/>
      <c r="X81" s="62"/>
      <c r="Y81" s="62"/>
      <c r="Z81" s="62"/>
      <c r="AA81" s="62"/>
      <c r="AB81" s="62"/>
      <c r="AC81" s="62"/>
      <c r="AD81" s="62"/>
      <c r="AE81" s="62"/>
      <c r="AF81" s="62"/>
      <c r="AG81" s="62"/>
      <c r="AH81" s="62"/>
      <c r="AI81" s="362"/>
      <c r="AJ81" s="362"/>
      <c r="AK81" s="362">
        <v>80000</v>
      </c>
      <c r="AL81" s="362">
        <v>80000</v>
      </c>
      <c r="AM81" s="418">
        <f t="shared" si="9"/>
        <v>80000</v>
      </c>
      <c r="AN81" s="418">
        <f t="shared" si="10"/>
        <v>438821.99</v>
      </c>
      <c r="AO81" s="583"/>
      <c r="AP81" s="444"/>
      <c r="AQ81" s="584">
        <f>AN81-AP81</f>
        <v>438821.99</v>
      </c>
      <c r="AR81" s="571">
        <v>0.154195468854356</v>
      </c>
      <c r="AS81" s="564">
        <f t="shared" si="11"/>
        <v>518821.99</v>
      </c>
      <c r="AT81" s="564">
        <f t="shared" si="7"/>
        <v>80000</v>
      </c>
      <c r="AU81" s="563">
        <f t="shared" si="12"/>
        <v>0.154195468854356</v>
      </c>
    </row>
    <row r="82" spans="2:999" s="28" customFormat="1" ht="30" customHeight="1">
      <c r="B82" s="56"/>
      <c r="C82" s="18">
        <v>2</v>
      </c>
      <c r="D82" s="256" t="s">
        <v>735</v>
      </c>
      <c r="E82" s="340"/>
      <c r="F82" s="179" t="s">
        <v>2134</v>
      </c>
      <c r="G82" s="179" t="s">
        <v>2135</v>
      </c>
      <c r="H82" s="19" t="s">
        <v>24</v>
      </c>
      <c r="I82" s="309">
        <v>44561</v>
      </c>
      <c r="J82" s="25" t="s">
        <v>173</v>
      </c>
      <c r="K82" s="60">
        <v>103698</v>
      </c>
      <c r="L82" s="20"/>
      <c r="M82" s="20"/>
      <c r="N82" s="21"/>
      <c r="O82" s="22">
        <v>103698</v>
      </c>
      <c r="P82" s="21"/>
      <c r="Q82" s="62"/>
      <c r="R82" s="62"/>
      <c r="S82" s="62"/>
      <c r="T82" s="62"/>
      <c r="U82" s="62"/>
      <c r="V82" s="62"/>
      <c r="W82" s="62"/>
      <c r="X82" s="62"/>
      <c r="Y82" s="62"/>
      <c r="Z82" s="62"/>
      <c r="AA82" s="62"/>
      <c r="AB82" s="62"/>
      <c r="AC82" s="62"/>
      <c r="AD82" s="62"/>
      <c r="AE82" s="62"/>
      <c r="AF82" s="62"/>
      <c r="AG82" s="62"/>
      <c r="AH82" s="62"/>
      <c r="AI82" s="362"/>
      <c r="AJ82" s="362"/>
      <c r="AK82" s="362"/>
      <c r="AL82" s="362"/>
      <c r="AM82" s="418">
        <f>R82+T82+V82+X82+Z82+AB82+AD82+AF82+AH82+AJ82+AL82</f>
        <v>0</v>
      </c>
      <c r="AN82" s="418">
        <f t="shared" si="10"/>
        <v>103698</v>
      </c>
      <c r="AO82" s="583"/>
      <c r="AP82" s="444"/>
      <c r="AQ82" s="584">
        <f>AN82-AP82</f>
        <v>103698</v>
      </c>
      <c r="AR82" s="571">
        <v>0</v>
      </c>
      <c r="AS82" s="562">
        <f t="shared" si="11"/>
        <v>103698</v>
      </c>
      <c r="AT82" s="562">
        <f t="shared" si="7"/>
        <v>0</v>
      </c>
      <c r="AU82" s="563">
        <f t="shared" si="12"/>
        <v>0</v>
      </c>
    </row>
    <row r="83" spans="2:999" s="28" customFormat="1" ht="30" customHeight="1">
      <c r="B83" s="516" t="s">
        <v>192</v>
      </c>
      <c r="C83" s="517"/>
      <c r="D83" s="517"/>
      <c r="E83" s="517"/>
      <c r="F83" s="517"/>
      <c r="G83" s="518"/>
      <c r="H83" s="64"/>
      <c r="I83" s="65"/>
      <c r="J83" s="66"/>
      <c r="K83" s="67"/>
      <c r="L83" s="67"/>
      <c r="M83" s="67"/>
      <c r="N83" s="68"/>
      <c r="O83" s="68"/>
      <c r="P83" s="68"/>
      <c r="Q83" s="68"/>
      <c r="R83" s="68"/>
      <c r="S83" s="68"/>
      <c r="T83" s="68"/>
      <c r="U83" s="68"/>
      <c r="V83" s="68"/>
      <c r="W83" s="68"/>
      <c r="X83" s="68"/>
      <c r="Y83" s="68"/>
      <c r="Z83" s="68"/>
      <c r="AA83" s="68"/>
      <c r="AB83" s="68"/>
      <c r="AC83" s="68"/>
      <c r="AD83" s="68"/>
      <c r="AE83" s="68"/>
      <c r="AF83" s="68"/>
      <c r="AG83" s="68"/>
      <c r="AH83" s="68"/>
      <c r="AI83" s="377"/>
      <c r="AJ83" s="377"/>
      <c r="AK83" s="377"/>
      <c r="AL83" s="377"/>
      <c r="AM83" s="377"/>
      <c r="AN83" s="377"/>
      <c r="AO83" s="583"/>
      <c r="AP83" s="449"/>
      <c r="AQ83" s="377"/>
      <c r="AR83" s="582"/>
      <c r="AS83" s="449"/>
      <c r="AT83" s="377"/>
      <c r="AU83" s="377"/>
    </row>
    <row r="84" spans="2:999" s="13" customFormat="1" ht="30" customHeight="1">
      <c r="B84" s="69"/>
      <c r="C84" s="288">
        <v>2</v>
      </c>
      <c r="D84" s="256" t="s">
        <v>193</v>
      </c>
      <c r="E84" s="340"/>
      <c r="F84" s="19" t="s">
        <v>194</v>
      </c>
      <c r="G84" s="179" t="s">
        <v>195</v>
      </c>
      <c r="H84" s="31" t="s">
        <v>24</v>
      </c>
      <c r="I84" s="26">
        <v>44561</v>
      </c>
      <c r="J84" s="19" t="s">
        <v>196</v>
      </c>
      <c r="K84" s="60">
        <v>3100000</v>
      </c>
      <c r="L84" s="20"/>
      <c r="M84" s="20">
        <v>1582038.3</v>
      </c>
      <c r="N84" s="22">
        <v>627766.69999999995</v>
      </c>
      <c r="O84" s="22">
        <v>890195</v>
      </c>
      <c r="P84" s="21"/>
      <c r="Q84" s="62"/>
      <c r="R84" s="62"/>
      <c r="S84" s="62"/>
      <c r="T84" s="62"/>
      <c r="U84" s="62"/>
      <c r="V84" s="62"/>
      <c r="W84" s="62"/>
      <c r="X84" s="240">
        <v>169550.74</v>
      </c>
      <c r="Y84" s="217">
        <v>492406.08</v>
      </c>
      <c r="Z84" s="62">
        <v>195416.95</v>
      </c>
      <c r="AA84" s="62"/>
      <c r="AB84" s="62"/>
      <c r="AC84" s="62"/>
      <c r="AD84" s="62">
        <v>214961.25</v>
      </c>
      <c r="AE84" s="62"/>
      <c r="AF84" s="62">
        <f>165221.06+47837.76</f>
        <v>213058.82</v>
      </c>
      <c r="AG84" s="62"/>
      <c r="AH84" s="62"/>
      <c r="AI84" s="362"/>
      <c r="AJ84" s="362">
        <v>314778.63</v>
      </c>
      <c r="AK84" s="362"/>
      <c r="AL84" s="362"/>
      <c r="AM84" s="418">
        <f t="shared" si="9"/>
        <v>1107766.3900000001</v>
      </c>
      <c r="AN84" s="418">
        <f t="shared" si="10"/>
        <v>410195.30999999982</v>
      </c>
      <c r="AO84" s="583"/>
      <c r="AP84" s="444">
        <v>12406.39</v>
      </c>
      <c r="AQ84" s="584">
        <f>AN84-AP84</f>
        <v>397788.91999999981</v>
      </c>
      <c r="AR84" s="571">
        <v>0.72977229267378763</v>
      </c>
      <c r="AS84" s="562">
        <f t="shared" si="11"/>
        <v>1517961.7</v>
      </c>
      <c r="AT84" s="562">
        <f t="shared" si="8"/>
        <v>1120172.78</v>
      </c>
      <c r="AU84" s="563">
        <f t="shared" si="12"/>
        <v>0.73794535132210526</v>
      </c>
    </row>
    <row r="85" spans="2:999" s="13" customFormat="1" ht="30" customHeight="1">
      <c r="B85" s="69"/>
      <c r="C85" s="288">
        <v>2</v>
      </c>
      <c r="D85" s="256" t="s">
        <v>197</v>
      </c>
      <c r="E85" s="340"/>
      <c r="F85" s="19" t="s">
        <v>198</v>
      </c>
      <c r="G85" s="179" t="s">
        <v>199</v>
      </c>
      <c r="H85" s="31" t="s">
        <v>24</v>
      </c>
      <c r="I85" s="26">
        <v>44742</v>
      </c>
      <c r="J85" s="19" t="s">
        <v>196</v>
      </c>
      <c r="K85" s="60">
        <v>9500000</v>
      </c>
      <c r="L85" s="20"/>
      <c r="M85" s="20"/>
      <c r="N85" s="21"/>
      <c r="O85" s="22">
        <v>9500000</v>
      </c>
      <c r="P85" s="21"/>
      <c r="Q85" s="62"/>
      <c r="R85" s="62"/>
      <c r="S85" s="62"/>
      <c r="T85" s="62"/>
      <c r="U85" s="62"/>
      <c r="V85" s="62"/>
      <c r="W85" s="62"/>
      <c r="X85" s="240"/>
      <c r="Y85" s="62"/>
      <c r="Z85" s="62"/>
      <c r="AA85" s="62"/>
      <c r="AB85" s="62"/>
      <c r="AC85" s="62"/>
      <c r="AD85" s="62"/>
      <c r="AE85" s="62"/>
      <c r="AF85" s="62"/>
      <c r="AG85" s="62"/>
      <c r="AH85" s="62"/>
      <c r="AI85" s="362"/>
      <c r="AJ85" s="362"/>
      <c r="AK85" s="362"/>
      <c r="AL85" s="362"/>
      <c r="AM85" s="418">
        <f t="shared" si="9"/>
        <v>0</v>
      </c>
      <c r="AN85" s="418">
        <f t="shared" si="10"/>
        <v>9500000</v>
      </c>
      <c r="AO85" s="583"/>
      <c r="AP85" s="444"/>
      <c r="AQ85" s="584">
        <f>AN85-AP85</f>
        <v>9500000</v>
      </c>
      <c r="AR85" s="571">
        <v>0</v>
      </c>
      <c r="AS85" s="564">
        <f t="shared" si="11"/>
        <v>9500000</v>
      </c>
      <c r="AT85" s="564">
        <f t="shared" si="7"/>
        <v>0</v>
      </c>
      <c r="AU85" s="563">
        <f t="shared" si="12"/>
        <v>0</v>
      </c>
    </row>
    <row r="86" spans="2:999" s="13" customFormat="1" ht="30" customHeight="1">
      <c r="B86" s="69"/>
      <c r="C86" s="288">
        <v>2</v>
      </c>
      <c r="D86" s="256" t="s">
        <v>200</v>
      </c>
      <c r="E86" s="340"/>
      <c r="F86" s="19" t="s">
        <v>201</v>
      </c>
      <c r="G86" s="179" t="s">
        <v>202</v>
      </c>
      <c r="H86" s="26" t="s">
        <v>24</v>
      </c>
      <c r="I86" s="26">
        <v>44561</v>
      </c>
      <c r="J86" s="19" t="s">
        <v>196</v>
      </c>
      <c r="K86" s="60">
        <v>1200000</v>
      </c>
      <c r="L86" s="20"/>
      <c r="M86" s="20">
        <v>720845.93</v>
      </c>
      <c r="N86" s="22">
        <v>301847.82</v>
      </c>
      <c r="O86" s="22">
        <v>177306.25</v>
      </c>
      <c r="P86" s="21"/>
      <c r="Q86" s="62"/>
      <c r="R86" s="62"/>
      <c r="S86" s="62"/>
      <c r="T86" s="62"/>
      <c r="U86" s="62"/>
      <c r="V86" s="62"/>
      <c r="W86" s="62"/>
      <c r="X86" s="240"/>
      <c r="Y86" s="62"/>
      <c r="Z86" s="62"/>
      <c r="AA86" s="62"/>
      <c r="AB86" s="62">
        <v>197522.88</v>
      </c>
      <c r="AC86" s="62"/>
      <c r="AD86" s="62"/>
      <c r="AE86" s="62"/>
      <c r="AF86" s="62"/>
      <c r="AG86" s="62"/>
      <c r="AH86" s="62"/>
      <c r="AI86" s="362"/>
      <c r="AJ86" s="362"/>
      <c r="AK86" s="362"/>
      <c r="AL86" s="362">
        <v>121758.33</v>
      </c>
      <c r="AM86" s="418">
        <f t="shared" si="9"/>
        <v>319281.21000000002</v>
      </c>
      <c r="AN86" s="418">
        <f t="shared" si="10"/>
        <v>159872.85999999999</v>
      </c>
      <c r="AO86" s="583"/>
      <c r="AP86" s="444"/>
      <c r="AQ86" s="584">
        <f>AN86-AP86</f>
        <v>159872.85999999999</v>
      </c>
      <c r="AR86" s="571">
        <v>0.66634352078027848</v>
      </c>
      <c r="AS86" s="562">
        <f t="shared" si="11"/>
        <v>479154.07</v>
      </c>
      <c r="AT86" s="562">
        <f t="shared" si="7"/>
        <v>319281.21000000002</v>
      </c>
      <c r="AU86" s="563">
        <f t="shared" si="12"/>
        <v>0.66634352078027848</v>
      </c>
    </row>
    <row r="87" spans="2:999" s="28" customFormat="1" ht="30" customHeight="1">
      <c r="B87" s="70"/>
      <c r="C87" s="289">
        <v>2</v>
      </c>
      <c r="D87" s="257" t="s">
        <v>203</v>
      </c>
      <c r="E87" s="341"/>
      <c r="F87" s="25" t="s">
        <v>204</v>
      </c>
      <c r="G87" s="183" t="s">
        <v>205</v>
      </c>
      <c r="H87" s="19" t="s">
        <v>24</v>
      </c>
      <c r="I87" s="26">
        <v>44742</v>
      </c>
      <c r="J87" s="19" t="s">
        <v>196</v>
      </c>
      <c r="K87" s="60">
        <v>34526825.329999998</v>
      </c>
      <c r="L87" s="20">
        <v>14100000</v>
      </c>
      <c r="M87" s="20">
        <v>9149977.9800000004</v>
      </c>
      <c r="N87" s="22">
        <f>2320264.47-147500.24+695397.76</f>
        <v>2868161.99</v>
      </c>
      <c r="O87" s="22">
        <v>8408685.3599999994</v>
      </c>
      <c r="P87" s="21"/>
      <c r="Q87" s="62">
        <v>1367</v>
      </c>
      <c r="R87" s="62">
        <v>330112.45</v>
      </c>
      <c r="S87" s="62">
        <v>1744462.19</v>
      </c>
      <c r="T87" s="62">
        <v>353062.32</v>
      </c>
      <c r="U87" s="62">
        <v>277000</v>
      </c>
      <c r="V87" s="62">
        <v>418080.14</v>
      </c>
      <c r="W87" s="62">
        <v>56139.519999999997</v>
      </c>
      <c r="X87" s="240">
        <v>233175.09</v>
      </c>
      <c r="Y87" s="62">
        <v>48062.400000000001</v>
      </c>
      <c r="Z87" s="62">
        <f>100728.66+19022.97</f>
        <v>119751.63</v>
      </c>
      <c r="AA87" s="62">
        <v>892524.22</v>
      </c>
      <c r="AB87" s="62">
        <v>520812.55</v>
      </c>
      <c r="AC87" s="62">
        <v>143813.99</v>
      </c>
      <c r="AD87" s="62">
        <v>461657.88</v>
      </c>
      <c r="AE87" s="62"/>
      <c r="AF87" s="62">
        <v>357760.66000000003</v>
      </c>
      <c r="AG87" s="62"/>
      <c r="AH87" s="62">
        <v>706207.11</v>
      </c>
      <c r="AI87" s="362">
        <v>110389.92</v>
      </c>
      <c r="AJ87" s="362">
        <v>262108.4</v>
      </c>
      <c r="AK87" s="362">
        <f>19800+10770.88</f>
        <v>30570.879999999997</v>
      </c>
      <c r="AL87" s="362">
        <f>446766.33+45744.85+34857.92+56290.51+173164.56</f>
        <v>756824.16999999993</v>
      </c>
      <c r="AM87" s="418">
        <f t="shared" si="9"/>
        <v>4519552.4000000004</v>
      </c>
      <c r="AN87" s="418">
        <f t="shared" si="10"/>
        <v>6757294.9499999993</v>
      </c>
      <c r="AO87" s="583"/>
      <c r="AP87" s="444">
        <v>3193287.88</v>
      </c>
      <c r="AQ87" s="584">
        <f>AN87-AP87</f>
        <v>3564007.0699999994</v>
      </c>
      <c r="AR87" s="571">
        <v>0.40078155354297673</v>
      </c>
      <c r="AS87" s="564">
        <f t="shared" si="11"/>
        <v>11276847.35</v>
      </c>
      <c r="AT87" s="564">
        <f t="shared" si="8"/>
        <v>7712840.2800000003</v>
      </c>
      <c r="AU87" s="563">
        <f t="shared" si="12"/>
        <v>0.68395359453012372</v>
      </c>
    </row>
    <row r="88" spans="2:999" s="13" customFormat="1" ht="30" customHeight="1">
      <c r="B88" s="71"/>
      <c r="C88" s="72"/>
      <c r="D88" s="73" t="s">
        <v>206</v>
      </c>
      <c r="E88" s="346"/>
      <c r="F88" s="73"/>
      <c r="G88" s="73"/>
      <c r="H88" s="74"/>
      <c r="I88" s="74"/>
      <c r="J88" s="74"/>
      <c r="K88" s="75"/>
      <c r="L88" s="75"/>
      <c r="M88" s="75">
        <f>SUM(M7:M87)</f>
        <v>199008580.14000002</v>
      </c>
      <c r="N88" s="76">
        <f>SUM(N8:N87)</f>
        <v>13144887.16</v>
      </c>
      <c r="O88" s="76">
        <f>SUM(O8:O87)</f>
        <v>320585492.29000002</v>
      </c>
      <c r="P88" s="75">
        <f>P8+P9+P10+P13+P16+P17+P19+P27+P40+P59+-P11</f>
        <v>18249855.560000002</v>
      </c>
      <c r="Q88" s="76">
        <f t="shared" ref="Q88:Z88" si="13">SUM(Q7:Q87)</f>
        <v>2952025.46</v>
      </c>
      <c r="R88" s="430">
        <f t="shared" si="13"/>
        <v>5860777.7700000005</v>
      </c>
      <c r="S88" s="76">
        <f t="shared" si="13"/>
        <v>2854884.6</v>
      </c>
      <c r="T88" s="430">
        <f>SUM(T8:T87)</f>
        <v>576618.62</v>
      </c>
      <c r="U88" s="76">
        <f t="shared" si="13"/>
        <v>595416.77</v>
      </c>
      <c r="V88" s="430">
        <f t="shared" si="13"/>
        <v>483163.73</v>
      </c>
      <c r="W88" s="76">
        <f t="shared" si="13"/>
        <v>477980.2</v>
      </c>
      <c r="X88" s="430">
        <f>SUM(X8:X87)</f>
        <v>431033.82999999996</v>
      </c>
      <c r="Y88" s="76">
        <f t="shared" si="13"/>
        <v>841842.16</v>
      </c>
      <c r="Z88" s="430">
        <f t="shared" si="13"/>
        <v>957079.9800000001</v>
      </c>
      <c r="AA88" s="76">
        <f>SUM(AA8:AA87)</f>
        <v>4826657.82</v>
      </c>
      <c r="AB88" s="430">
        <f>SUM(AB8:AB87)</f>
        <v>1826497.4800000002</v>
      </c>
      <c r="AC88" s="253">
        <f>SUM(AC8:AC87)</f>
        <v>1970655.05</v>
      </c>
      <c r="AD88" s="430">
        <f>SUM(AD8:AD87)</f>
        <v>2315824.19</v>
      </c>
      <c r="AE88" s="253">
        <f>SUM(AE7:AE87)</f>
        <v>2953274.71</v>
      </c>
      <c r="AF88" s="430">
        <f>SUM(AF7:AF87)</f>
        <v>1643625.48</v>
      </c>
      <c r="AG88" s="253">
        <f>SUM(AG8:AG87)</f>
        <v>2494164.2200000002</v>
      </c>
      <c r="AH88" s="430">
        <f>SUM(AH8:AH87)</f>
        <v>798110.44</v>
      </c>
      <c r="AI88" s="403">
        <f>SUM(AI7:AI87)</f>
        <v>13486077.939999999</v>
      </c>
      <c r="AJ88" s="378">
        <f>SUM(AJ7:AJ87)</f>
        <v>8548887.4299999997</v>
      </c>
      <c r="AK88" s="403">
        <f t="shared" ref="AK88:AQ88" si="14">SUM(AK8:AK87)</f>
        <v>38155029.859999999</v>
      </c>
      <c r="AL88" s="378">
        <f t="shared" si="14"/>
        <v>9582069.9499999993</v>
      </c>
      <c r="AM88" s="378">
        <f t="shared" si="14"/>
        <v>33023688.899999999</v>
      </c>
      <c r="AN88" s="588">
        <f t="shared" si="14"/>
        <v>282456834.99000001</v>
      </c>
      <c r="AO88" s="583"/>
      <c r="AP88" s="444">
        <f t="shared" si="14"/>
        <v>35146485.280000001</v>
      </c>
      <c r="AQ88" s="584">
        <f t="shared" si="14"/>
        <v>247310349.71000001</v>
      </c>
      <c r="AR88" s="466"/>
      <c r="AS88" s="471"/>
      <c r="AT88" s="471"/>
      <c r="AU88" s="466"/>
    </row>
    <row r="89" spans="2:999" s="161" customFormat="1" ht="15" customHeight="1" thickBot="1">
      <c r="B89" s="1"/>
      <c r="C89" s="536" t="s">
        <v>898</v>
      </c>
      <c r="D89" s="536"/>
      <c r="E89" s="330"/>
      <c r="F89" s="79"/>
      <c r="G89" s="80"/>
      <c r="H89" s="27"/>
      <c r="I89" s="27"/>
      <c r="J89" s="27"/>
      <c r="K89" s="81"/>
      <c r="L89" s="81"/>
      <c r="M89" s="81"/>
      <c r="N89" s="82"/>
      <c r="O89" s="83"/>
      <c r="P89" s="469" t="s">
        <v>2139</v>
      </c>
      <c r="Q89" s="77"/>
      <c r="R89" s="241"/>
      <c r="S89" s="6"/>
      <c r="T89" s="241"/>
      <c r="U89" s="5"/>
      <c r="V89" s="241"/>
      <c r="W89" s="5"/>
      <c r="X89" s="241"/>
      <c r="Y89" s="5"/>
      <c r="Z89" s="241"/>
      <c r="AA89" s="5"/>
      <c r="AB89" s="241"/>
      <c r="AC89" s="5"/>
      <c r="AD89" s="241"/>
      <c r="AE89" s="27"/>
      <c r="AF89" s="241"/>
      <c r="AG89" s="27"/>
      <c r="AH89" s="241"/>
      <c r="AI89" s="27"/>
      <c r="AJ89" s="241"/>
      <c r="AK89" s="27"/>
      <c r="AL89" s="241"/>
      <c r="AM89" s="415"/>
      <c r="AN89" s="415"/>
      <c r="AO89" s="415"/>
      <c r="AP89" s="416"/>
      <c r="AQ89" s="241"/>
      <c r="AR89" s="460"/>
      <c r="AS89" s="28"/>
      <c r="AT89" s="28"/>
      <c r="AU89" s="28"/>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c r="JA89" s="1"/>
      <c r="JB89" s="1"/>
      <c r="JC89" s="1"/>
      <c r="JD89" s="1"/>
      <c r="JE89" s="1"/>
      <c r="JF89" s="1"/>
      <c r="JG89" s="1"/>
      <c r="JH89" s="1"/>
      <c r="JI89" s="1"/>
      <c r="JJ89" s="1"/>
      <c r="JK89" s="1"/>
      <c r="JL89" s="1"/>
      <c r="JM89" s="1"/>
      <c r="JN89" s="1"/>
      <c r="JO89" s="1"/>
      <c r="JP89" s="1"/>
      <c r="JQ89" s="1"/>
      <c r="JR89" s="1"/>
      <c r="JS89" s="1"/>
      <c r="JT89" s="1"/>
      <c r="JU89" s="1"/>
      <c r="JV89" s="1"/>
      <c r="JW89" s="1"/>
      <c r="JX89" s="1"/>
      <c r="JY89" s="1"/>
      <c r="JZ89" s="1"/>
      <c r="KA89" s="1"/>
      <c r="KB89" s="1"/>
      <c r="KC89" s="1"/>
      <c r="KD89" s="1"/>
      <c r="KE89" s="1"/>
      <c r="KF89" s="1"/>
      <c r="KG89" s="1"/>
      <c r="KH89" s="1"/>
      <c r="KI89" s="1"/>
      <c r="KJ89" s="1"/>
      <c r="KK89" s="1"/>
      <c r="KL89" s="1"/>
      <c r="KM89" s="1"/>
      <c r="KN89" s="1"/>
      <c r="KO89" s="1"/>
      <c r="KP89" s="1"/>
      <c r="KQ89" s="1"/>
      <c r="KR89" s="1"/>
      <c r="KS89" s="1"/>
      <c r="KT89" s="1"/>
      <c r="KU89" s="1"/>
      <c r="KV89" s="1"/>
      <c r="KW89" s="1"/>
      <c r="KX89" s="1"/>
      <c r="KY89" s="1"/>
      <c r="KZ89" s="1"/>
      <c r="LA89" s="1"/>
      <c r="LB89" s="1"/>
      <c r="LC89" s="1"/>
      <c r="LD89" s="1"/>
      <c r="LE89" s="1"/>
      <c r="LF89" s="1"/>
      <c r="LG89" s="1"/>
      <c r="LH89" s="1"/>
      <c r="LI89" s="1"/>
      <c r="LJ89" s="1"/>
      <c r="LK89" s="1"/>
      <c r="LL89" s="1"/>
      <c r="LM89" s="1"/>
      <c r="LN89" s="1"/>
      <c r="LO89" s="1"/>
      <c r="LP89" s="1"/>
      <c r="LQ89" s="1"/>
      <c r="LR89" s="1"/>
      <c r="LS89" s="1"/>
      <c r="LT89" s="1"/>
      <c r="LU89" s="1"/>
      <c r="LV89" s="1"/>
      <c r="LW89" s="1"/>
      <c r="LX89" s="1"/>
      <c r="LY89" s="1"/>
      <c r="LZ89" s="1"/>
      <c r="MA89" s="1"/>
      <c r="MB89" s="1"/>
      <c r="MC89" s="1"/>
      <c r="MD89" s="1"/>
      <c r="ME89" s="1"/>
      <c r="MF89" s="1"/>
      <c r="MG89" s="1"/>
      <c r="MH89" s="1"/>
      <c r="MI89" s="1"/>
      <c r="MJ89" s="1"/>
      <c r="MK89" s="1"/>
      <c r="ML89" s="1"/>
      <c r="MM89" s="1"/>
      <c r="MN89" s="1"/>
      <c r="MO89" s="1"/>
      <c r="MP89" s="1"/>
      <c r="MQ89" s="1"/>
      <c r="MR89" s="1"/>
      <c r="MS89" s="1"/>
      <c r="MT89" s="1"/>
      <c r="MU89" s="1"/>
      <c r="MV89" s="1"/>
      <c r="MW89" s="1"/>
      <c r="MX89" s="1"/>
      <c r="MY89" s="1"/>
      <c r="MZ89" s="1"/>
      <c r="NA89" s="1"/>
      <c r="NB89" s="1"/>
      <c r="NC89" s="1"/>
      <c r="ND89" s="1"/>
      <c r="NE89" s="1"/>
      <c r="NF89" s="1"/>
      <c r="NG89" s="1"/>
      <c r="NH89" s="1"/>
      <c r="NI89" s="1"/>
      <c r="NJ89" s="1"/>
      <c r="NK89" s="1"/>
      <c r="NL89" s="1"/>
      <c r="NM89" s="1"/>
      <c r="NN89" s="1"/>
      <c r="NO89" s="1"/>
      <c r="NP89" s="1"/>
      <c r="NQ89" s="1"/>
      <c r="NR89" s="1"/>
      <c r="NS89" s="1"/>
      <c r="NT89" s="1"/>
      <c r="NU89" s="1"/>
      <c r="NV89" s="1"/>
      <c r="NW89" s="1"/>
      <c r="NX89" s="1"/>
      <c r="NY89" s="1"/>
      <c r="NZ89" s="1"/>
      <c r="OA89" s="1"/>
      <c r="OB89" s="1"/>
      <c r="OC89" s="1"/>
      <c r="OD89" s="1"/>
      <c r="OE89" s="1"/>
      <c r="OF89" s="1"/>
      <c r="OG89" s="1"/>
      <c r="OH89" s="1"/>
      <c r="OI89" s="1"/>
      <c r="OJ89" s="1"/>
      <c r="OK89" s="1"/>
      <c r="OL89" s="1"/>
      <c r="OM89" s="1"/>
      <c r="ON89" s="1"/>
      <c r="OO89" s="1"/>
      <c r="OP89" s="1"/>
      <c r="OQ89" s="1"/>
      <c r="OR89" s="1"/>
      <c r="OS89" s="1"/>
      <c r="OT89" s="1"/>
      <c r="OU89" s="1"/>
      <c r="OV89" s="1"/>
      <c r="OW89" s="1"/>
      <c r="OX89" s="1"/>
      <c r="OY89" s="1"/>
      <c r="OZ89" s="1"/>
      <c r="PA89" s="1"/>
      <c r="PB89" s="1"/>
      <c r="PC89" s="1"/>
      <c r="PD89" s="1"/>
      <c r="PE89" s="1"/>
      <c r="PF89" s="1"/>
      <c r="PG89" s="1"/>
      <c r="PH89" s="1"/>
      <c r="PI89" s="1"/>
      <c r="PJ89" s="1"/>
      <c r="PK89" s="1"/>
      <c r="PL89" s="1"/>
      <c r="PM89" s="1"/>
      <c r="PN89" s="1"/>
      <c r="PO89" s="1"/>
      <c r="PP89" s="1"/>
      <c r="PQ89" s="1"/>
      <c r="PR89" s="1"/>
      <c r="PS89" s="1"/>
      <c r="PT89" s="1"/>
      <c r="PU89" s="1"/>
      <c r="PV89" s="1"/>
      <c r="PW89" s="1"/>
      <c r="PX89" s="1"/>
      <c r="PY89" s="1"/>
      <c r="PZ89" s="1"/>
      <c r="QA89" s="1"/>
      <c r="QB89" s="1"/>
      <c r="QC89" s="1"/>
      <c r="QD89" s="1"/>
      <c r="QE89" s="1"/>
      <c r="QF89" s="1"/>
      <c r="QG89" s="1"/>
      <c r="QH89" s="1"/>
      <c r="QI89" s="1"/>
      <c r="QJ89" s="1"/>
      <c r="QK89" s="1"/>
      <c r="QL89" s="1"/>
      <c r="QM89" s="1"/>
      <c r="QN89" s="1"/>
      <c r="QO89" s="1"/>
      <c r="QP89" s="1"/>
      <c r="QQ89" s="1"/>
      <c r="QR89" s="1"/>
      <c r="QS89" s="1"/>
      <c r="QT89" s="1"/>
      <c r="QU89" s="1"/>
      <c r="QV89" s="1"/>
      <c r="QW89" s="1"/>
      <c r="QX89" s="1"/>
      <c r="QY89" s="1"/>
      <c r="QZ89" s="1"/>
      <c r="RA89" s="1"/>
      <c r="RB89" s="1"/>
      <c r="RC89" s="1"/>
      <c r="RD89" s="1"/>
      <c r="RE89" s="1"/>
      <c r="RF89" s="1"/>
      <c r="RG89" s="1"/>
      <c r="RH89" s="1"/>
      <c r="RI89" s="1"/>
      <c r="RJ89" s="1"/>
      <c r="RK89" s="1"/>
      <c r="RL89" s="1"/>
      <c r="RM89" s="1"/>
      <c r="RN89" s="1"/>
      <c r="RO89" s="1"/>
      <c r="RP89" s="1"/>
      <c r="RQ89" s="1"/>
      <c r="RR89" s="1"/>
      <c r="RS89" s="1"/>
      <c r="RT89" s="1"/>
      <c r="RU89" s="1"/>
      <c r="RV89" s="1"/>
      <c r="RW89" s="1"/>
      <c r="RX89" s="1"/>
      <c r="RY89" s="1"/>
      <c r="RZ89" s="1"/>
      <c r="SA89" s="1"/>
      <c r="SB89" s="1"/>
      <c r="SC89" s="1"/>
      <c r="SD89" s="1"/>
      <c r="SE89" s="1"/>
      <c r="SF89" s="1"/>
      <c r="SG89" s="1"/>
      <c r="SH89" s="1"/>
      <c r="SI89" s="1"/>
      <c r="SJ89" s="1"/>
      <c r="SK89" s="1"/>
      <c r="SL89" s="1"/>
      <c r="SM89" s="1"/>
      <c r="SN89" s="1"/>
      <c r="SO89" s="1"/>
      <c r="SP89" s="1"/>
      <c r="SQ89" s="1"/>
      <c r="SR89" s="1"/>
      <c r="SS89" s="1"/>
      <c r="ST89" s="1"/>
      <c r="SU89" s="1"/>
      <c r="SV89" s="1"/>
      <c r="SW89" s="1"/>
      <c r="SX89" s="1"/>
      <c r="SY89" s="1"/>
      <c r="SZ89" s="1"/>
      <c r="TA89" s="1"/>
      <c r="TB89" s="1"/>
      <c r="TC89" s="1"/>
      <c r="TD89" s="1"/>
      <c r="TE89" s="1"/>
      <c r="TF89" s="1"/>
      <c r="TG89" s="1"/>
      <c r="TH89" s="1"/>
      <c r="TI89" s="1"/>
      <c r="TJ89" s="1"/>
      <c r="TK89" s="1"/>
      <c r="TL89" s="1"/>
      <c r="TM89" s="1"/>
      <c r="TN89" s="1"/>
      <c r="TO89" s="1"/>
      <c r="TP89" s="1"/>
      <c r="TQ89" s="1"/>
      <c r="TR89" s="1"/>
      <c r="TS89" s="1"/>
      <c r="TT89" s="1"/>
      <c r="TU89" s="1"/>
      <c r="TV89" s="1"/>
      <c r="TW89" s="1"/>
      <c r="TX89" s="1"/>
      <c r="TY89" s="1"/>
      <c r="TZ89" s="1"/>
      <c r="UA89" s="1"/>
      <c r="UB89" s="1"/>
      <c r="UC89" s="1"/>
      <c r="UD89" s="1"/>
      <c r="UE89" s="1"/>
      <c r="UF89" s="1"/>
      <c r="UG89" s="1"/>
      <c r="UH89" s="1"/>
      <c r="UI89" s="1"/>
      <c r="UJ89" s="1"/>
      <c r="UK89" s="1"/>
      <c r="UL89" s="1"/>
      <c r="UM89" s="1"/>
      <c r="UN89" s="1"/>
      <c r="UO89" s="1"/>
      <c r="UP89" s="1"/>
      <c r="UQ89" s="1"/>
      <c r="UR89" s="1"/>
      <c r="US89" s="1"/>
      <c r="UT89" s="1"/>
      <c r="UU89" s="1"/>
      <c r="UV89" s="1"/>
      <c r="UW89" s="1"/>
      <c r="UX89" s="1"/>
      <c r="UY89" s="1"/>
      <c r="UZ89" s="1"/>
      <c r="VA89" s="1"/>
      <c r="VB89" s="1"/>
      <c r="VC89" s="1"/>
      <c r="VD89" s="1"/>
      <c r="VE89" s="1"/>
      <c r="VF89" s="1"/>
      <c r="VG89" s="1"/>
      <c r="VH89" s="1"/>
      <c r="VI89" s="1"/>
      <c r="VJ89" s="1"/>
      <c r="VK89" s="1"/>
      <c r="VL89" s="1"/>
      <c r="VM89" s="1"/>
      <c r="VN89" s="1"/>
      <c r="VO89" s="1"/>
      <c r="VP89" s="1"/>
      <c r="VQ89" s="1"/>
      <c r="VR89" s="1"/>
      <c r="VS89" s="1"/>
      <c r="VT89" s="1"/>
      <c r="VU89" s="1"/>
      <c r="VV89" s="1"/>
      <c r="VW89" s="1"/>
      <c r="VX89" s="1"/>
      <c r="VY89" s="1"/>
      <c r="VZ89" s="1"/>
      <c r="WA89" s="1"/>
      <c r="WB89" s="1"/>
      <c r="WC89" s="1"/>
      <c r="WD89" s="1"/>
      <c r="WE89" s="1"/>
      <c r="WF89" s="1"/>
      <c r="WG89" s="1"/>
      <c r="WH89" s="1"/>
      <c r="WI89" s="1"/>
      <c r="WJ89" s="1"/>
      <c r="WK89" s="1"/>
      <c r="WL89" s="1"/>
      <c r="WM89" s="1"/>
      <c r="WN89" s="1"/>
      <c r="WO89" s="1"/>
      <c r="WP89" s="1"/>
      <c r="WQ89" s="1"/>
      <c r="WR89" s="1"/>
      <c r="WS89" s="1"/>
      <c r="WT89" s="1"/>
      <c r="WU89" s="1"/>
      <c r="WV89" s="1"/>
      <c r="WW89" s="1"/>
      <c r="WX89" s="1"/>
      <c r="WY89" s="1"/>
      <c r="WZ89" s="1"/>
      <c r="XA89" s="1"/>
      <c r="XB89" s="1"/>
      <c r="XC89" s="1"/>
      <c r="XD89" s="1"/>
      <c r="XE89" s="1"/>
      <c r="XF89" s="1"/>
      <c r="XG89" s="1"/>
      <c r="XH89" s="1"/>
      <c r="XI89" s="1"/>
      <c r="XJ89" s="1"/>
      <c r="XK89" s="1"/>
      <c r="XL89" s="1"/>
      <c r="XM89" s="1"/>
      <c r="XN89" s="1"/>
      <c r="XO89" s="1"/>
      <c r="XP89" s="1"/>
      <c r="XQ89" s="1"/>
      <c r="XR89" s="1"/>
      <c r="XS89" s="1"/>
      <c r="XT89" s="1"/>
      <c r="XU89" s="1"/>
      <c r="XV89" s="1"/>
      <c r="XW89" s="1"/>
      <c r="XX89" s="1"/>
      <c r="XY89" s="1"/>
      <c r="XZ89" s="1"/>
      <c r="YA89" s="1"/>
      <c r="YB89" s="1"/>
      <c r="YC89" s="1"/>
      <c r="YD89" s="1"/>
      <c r="YE89" s="1"/>
      <c r="YF89" s="1"/>
      <c r="YG89" s="1"/>
      <c r="YH89" s="1"/>
      <c r="YI89" s="1"/>
      <c r="YJ89" s="1"/>
      <c r="YK89" s="1"/>
      <c r="YL89" s="1"/>
      <c r="YM89" s="1"/>
      <c r="YN89" s="1"/>
      <c r="YO89" s="1"/>
      <c r="YP89" s="1"/>
      <c r="YQ89" s="1"/>
      <c r="YR89" s="1"/>
      <c r="YS89" s="1"/>
      <c r="YT89" s="1"/>
      <c r="YU89" s="1"/>
      <c r="YV89" s="1"/>
      <c r="YW89" s="1"/>
      <c r="YX89" s="1"/>
      <c r="YY89" s="1"/>
      <c r="YZ89" s="1"/>
      <c r="ZA89" s="1"/>
      <c r="ZB89" s="1"/>
      <c r="ZC89" s="1"/>
      <c r="ZD89" s="1"/>
      <c r="ZE89" s="1"/>
      <c r="ZF89" s="1"/>
      <c r="ZG89" s="1"/>
      <c r="ZH89" s="1"/>
      <c r="ZI89" s="1"/>
      <c r="ZJ89" s="1"/>
      <c r="ZK89" s="1"/>
      <c r="ZL89" s="1"/>
      <c r="ZM89" s="1"/>
      <c r="ZN89" s="1"/>
      <c r="ZO89" s="1"/>
      <c r="ZP89" s="1"/>
      <c r="ZQ89" s="1"/>
      <c r="ZR89" s="1"/>
      <c r="ZS89" s="1"/>
      <c r="ZT89" s="1"/>
      <c r="ZU89" s="1"/>
      <c r="ZV89" s="1"/>
      <c r="ZW89" s="1"/>
      <c r="ZX89" s="1"/>
      <c r="ZY89" s="1"/>
      <c r="ZZ89" s="1"/>
      <c r="AAA89" s="1"/>
      <c r="AAB89" s="1"/>
      <c r="AAC89" s="1"/>
      <c r="AAD89" s="1"/>
      <c r="AAE89" s="1"/>
      <c r="AAF89" s="1"/>
      <c r="AAG89" s="1"/>
      <c r="AAH89" s="1"/>
      <c r="AAI89" s="1"/>
      <c r="AAJ89" s="1"/>
      <c r="AAK89" s="1"/>
      <c r="AAL89" s="1"/>
      <c r="AAM89" s="1"/>
      <c r="AAN89" s="1"/>
      <c r="AAO89" s="1"/>
      <c r="AAP89" s="1"/>
      <c r="AAQ89" s="1"/>
      <c r="AAR89" s="1"/>
      <c r="AAS89" s="1"/>
      <c r="AAT89" s="1"/>
      <c r="AAU89" s="1"/>
      <c r="AAV89" s="1"/>
      <c r="AAW89" s="1"/>
      <c r="AAX89" s="1"/>
      <c r="AAY89" s="1"/>
      <c r="AAZ89" s="1"/>
      <c r="ABA89" s="1"/>
      <c r="ABB89" s="1"/>
      <c r="ABC89" s="1"/>
      <c r="ABD89" s="1"/>
      <c r="ABE89" s="1"/>
      <c r="ABF89" s="1"/>
      <c r="ABG89" s="1"/>
      <c r="ABH89" s="1"/>
      <c r="ABI89" s="1"/>
      <c r="ABJ89" s="1"/>
      <c r="ABK89" s="1"/>
      <c r="ABL89" s="1"/>
      <c r="ABM89" s="1"/>
      <c r="ABN89" s="1"/>
      <c r="ABO89" s="1"/>
      <c r="ABP89" s="1"/>
      <c r="ABQ89" s="1"/>
      <c r="ABR89" s="1"/>
      <c r="ABS89" s="1"/>
      <c r="ABT89" s="1"/>
      <c r="ABU89" s="1"/>
      <c r="ABV89" s="1"/>
      <c r="ABW89" s="1"/>
      <c r="ABX89" s="1"/>
      <c r="ABY89" s="1"/>
      <c r="ABZ89" s="1"/>
      <c r="ACA89" s="1"/>
      <c r="ACB89" s="1"/>
      <c r="ACC89" s="1"/>
      <c r="ACD89" s="1"/>
      <c r="ACE89" s="1"/>
      <c r="ACF89" s="1"/>
      <c r="ACG89" s="1"/>
      <c r="ACH89" s="1"/>
      <c r="ACI89" s="1"/>
      <c r="ACJ89" s="1"/>
      <c r="ACK89" s="1"/>
      <c r="ACL89" s="1"/>
      <c r="ACM89" s="1"/>
      <c r="ACN89" s="1"/>
      <c r="ACO89" s="1"/>
      <c r="ACP89" s="1"/>
      <c r="ACQ89" s="1"/>
      <c r="ACR89" s="1"/>
      <c r="ACS89" s="1"/>
      <c r="ACT89" s="1"/>
      <c r="ACU89" s="1"/>
      <c r="ACV89" s="1"/>
      <c r="ACW89" s="1"/>
      <c r="ACX89" s="1"/>
      <c r="ACY89" s="1"/>
      <c r="ACZ89" s="1"/>
      <c r="ADA89" s="1"/>
      <c r="ADB89" s="1"/>
      <c r="ADC89" s="1"/>
      <c r="ADD89" s="1"/>
      <c r="ADE89" s="1"/>
      <c r="ADF89" s="1"/>
      <c r="ADG89" s="1"/>
      <c r="ADH89" s="1"/>
      <c r="ADI89" s="1"/>
      <c r="ADJ89" s="1"/>
      <c r="ADK89" s="1"/>
      <c r="ADL89" s="1"/>
      <c r="ADM89" s="1"/>
      <c r="ADN89" s="1"/>
      <c r="ADO89" s="1"/>
      <c r="ADP89" s="1"/>
      <c r="ADQ89" s="1"/>
      <c r="ADR89" s="1"/>
      <c r="ADS89" s="1"/>
      <c r="ADT89" s="1"/>
      <c r="ADU89" s="1"/>
      <c r="ADV89" s="1"/>
      <c r="ADW89" s="1"/>
      <c r="ADX89" s="1"/>
      <c r="ADY89" s="1"/>
      <c r="ADZ89" s="1"/>
      <c r="AEA89" s="1"/>
      <c r="AEB89" s="1"/>
      <c r="AEC89" s="1"/>
      <c r="AED89" s="1"/>
      <c r="AEE89" s="1"/>
      <c r="AEF89" s="1"/>
      <c r="AEG89" s="1"/>
      <c r="AEH89" s="1"/>
      <c r="AEI89" s="1"/>
      <c r="AEJ89" s="1"/>
      <c r="AEK89" s="1"/>
      <c r="AEL89" s="1"/>
      <c r="AEM89" s="1"/>
      <c r="AEN89" s="1"/>
      <c r="AEO89" s="1"/>
      <c r="AEP89" s="1"/>
      <c r="AEQ89" s="1"/>
      <c r="AER89" s="1"/>
      <c r="AES89" s="1"/>
      <c r="AET89" s="1"/>
      <c r="AEU89" s="1"/>
      <c r="AEV89" s="1"/>
      <c r="AEW89" s="1"/>
      <c r="AEX89" s="1"/>
      <c r="AEY89" s="1"/>
      <c r="AEZ89" s="1"/>
      <c r="AFA89" s="1"/>
      <c r="AFB89" s="1"/>
      <c r="AFC89" s="1"/>
      <c r="AFD89" s="1"/>
      <c r="AFE89" s="1"/>
      <c r="AFF89" s="1"/>
      <c r="AFG89" s="1"/>
      <c r="AFH89" s="1"/>
      <c r="AFI89" s="1"/>
      <c r="AFJ89" s="1"/>
      <c r="AFK89" s="1"/>
      <c r="AFL89" s="1"/>
      <c r="AFM89" s="1"/>
      <c r="AFN89" s="1"/>
      <c r="AFO89" s="1"/>
      <c r="AFP89" s="1"/>
      <c r="AFQ89" s="1"/>
      <c r="AFR89" s="1"/>
      <c r="AFS89" s="1"/>
      <c r="AFT89" s="1"/>
      <c r="AFU89" s="1"/>
      <c r="AFV89" s="1"/>
      <c r="AFW89" s="1"/>
      <c r="AFX89" s="1"/>
      <c r="AFY89" s="1"/>
      <c r="AFZ89" s="1"/>
      <c r="AGA89" s="1"/>
      <c r="AGB89" s="1"/>
      <c r="AGC89" s="1"/>
      <c r="AGD89" s="1"/>
      <c r="AGE89" s="1"/>
      <c r="AGF89" s="1"/>
      <c r="AGG89" s="1"/>
      <c r="AGH89" s="1"/>
      <c r="AGI89" s="1"/>
      <c r="AGJ89" s="1"/>
      <c r="AGK89" s="1"/>
      <c r="AGL89" s="1"/>
      <c r="AGM89" s="1"/>
      <c r="AGN89" s="1"/>
      <c r="AGO89" s="1"/>
      <c r="AGP89" s="1"/>
      <c r="AGQ89" s="1"/>
      <c r="AGR89" s="1"/>
      <c r="AGS89" s="1"/>
      <c r="AGT89" s="1"/>
      <c r="AGU89" s="1"/>
      <c r="AGV89" s="1"/>
      <c r="AGW89" s="1"/>
      <c r="AGX89" s="1"/>
      <c r="AGY89" s="1"/>
      <c r="AGZ89" s="1"/>
      <c r="AHA89" s="1"/>
      <c r="AHB89" s="1"/>
      <c r="AHC89" s="1"/>
      <c r="AHD89" s="1"/>
      <c r="AHE89" s="1"/>
      <c r="AHF89" s="1"/>
      <c r="AHG89" s="1"/>
      <c r="AHH89" s="1"/>
      <c r="AHI89" s="1"/>
      <c r="AHJ89" s="1"/>
      <c r="AHK89" s="1"/>
      <c r="AHL89" s="1"/>
      <c r="AHM89" s="1"/>
      <c r="AHN89" s="1"/>
      <c r="AHO89" s="1"/>
      <c r="AHP89" s="1"/>
      <c r="AHQ89" s="1"/>
      <c r="AHR89" s="1"/>
      <c r="AHS89" s="1"/>
      <c r="AHT89" s="1"/>
      <c r="AHU89" s="1"/>
      <c r="AHV89" s="1"/>
      <c r="AHW89" s="1"/>
      <c r="AHX89" s="1"/>
      <c r="AHY89" s="1"/>
      <c r="AHZ89" s="1"/>
      <c r="AIA89" s="1"/>
      <c r="AIB89" s="1"/>
      <c r="AIC89" s="1"/>
      <c r="AID89" s="1"/>
      <c r="AIE89" s="1"/>
      <c r="AIF89" s="1"/>
      <c r="AIG89" s="1"/>
      <c r="AIH89" s="1"/>
      <c r="AII89" s="1"/>
      <c r="AIJ89" s="1"/>
      <c r="AIK89" s="1"/>
      <c r="AIL89" s="1"/>
      <c r="AIM89" s="1"/>
      <c r="AIN89" s="1"/>
      <c r="AIO89" s="1"/>
      <c r="AIP89" s="1"/>
      <c r="AIQ89" s="1"/>
      <c r="AIR89" s="1"/>
      <c r="AIS89" s="1"/>
      <c r="AIT89" s="1"/>
      <c r="AIU89" s="1"/>
      <c r="AIV89" s="1"/>
      <c r="AIW89" s="1"/>
      <c r="AIX89" s="1"/>
      <c r="AIY89" s="1"/>
      <c r="AIZ89" s="1"/>
      <c r="AJA89" s="1"/>
      <c r="AJB89" s="1"/>
      <c r="AJC89" s="1"/>
      <c r="AJD89" s="1"/>
      <c r="AJE89" s="1"/>
      <c r="AJF89" s="1"/>
      <c r="AJG89" s="1"/>
      <c r="AJH89" s="1"/>
      <c r="AJI89" s="1"/>
      <c r="AJJ89" s="1"/>
      <c r="AJK89" s="1"/>
      <c r="AJL89" s="1"/>
      <c r="AJM89" s="1"/>
      <c r="AJN89" s="1"/>
      <c r="AJO89" s="1"/>
      <c r="AJP89" s="1"/>
      <c r="AJQ89" s="1"/>
      <c r="AJR89" s="1"/>
      <c r="AJS89" s="1"/>
      <c r="AJT89" s="1"/>
      <c r="AJU89" s="1"/>
      <c r="AJV89" s="1"/>
      <c r="AJW89" s="1"/>
      <c r="AJX89" s="1"/>
      <c r="AJY89" s="1"/>
      <c r="AJZ89" s="1"/>
      <c r="AKA89" s="1"/>
      <c r="AKB89" s="1"/>
      <c r="AKC89" s="1"/>
      <c r="AKD89" s="1"/>
      <c r="AKE89" s="1"/>
      <c r="AKF89" s="1"/>
      <c r="AKG89" s="1"/>
      <c r="AKH89" s="1"/>
      <c r="AKI89" s="1"/>
      <c r="AKJ89" s="1"/>
      <c r="AKK89" s="1"/>
      <c r="AKL89" s="1"/>
      <c r="AKM89" s="1"/>
      <c r="AKN89" s="1"/>
      <c r="AKO89" s="1"/>
      <c r="AKP89" s="1"/>
      <c r="AKQ89" s="1"/>
      <c r="AKR89" s="1"/>
      <c r="AKS89" s="1"/>
      <c r="AKT89" s="1"/>
      <c r="AKU89" s="1"/>
      <c r="AKV89" s="1"/>
      <c r="AKW89" s="1"/>
      <c r="AKX89" s="1"/>
      <c r="AKY89" s="1"/>
      <c r="AKZ89" s="1"/>
      <c r="ALA89" s="1"/>
      <c r="ALB89" s="1"/>
      <c r="ALC89" s="1"/>
      <c r="ALD89" s="1"/>
      <c r="ALE89" s="1"/>
      <c r="ALF89" s="1"/>
      <c r="ALG89" s="1"/>
      <c r="ALH89" s="1"/>
      <c r="ALI89" s="1"/>
      <c r="ALJ89" s="1"/>
      <c r="ALK89" s="1"/>
    </row>
    <row r="90" spans="2:999" ht="30" customHeight="1" thickBot="1">
      <c r="C90" s="209" t="s">
        <v>2</v>
      </c>
      <c r="D90" s="530" t="s">
        <v>607</v>
      </c>
      <c r="E90" s="531"/>
      <c r="F90" s="532"/>
      <c r="G90" s="80"/>
      <c r="H90" s="194" t="s">
        <v>609</v>
      </c>
      <c r="I90" s="195"/>
      <c r="J90" s="195" t="s">
        <v>610</v>
      </c>
      <c r="K90" s="192"/>
      <c r="L90" s="192"/>
      <c r="M90" s="193"/>
      <c r="N90" s="82"/>
      <c r="O90" s="83"/>
      <c r="P90" s="84"/>
      <c r="Q90" s="77"/>
      <c r="R90" s="241"/>
      <c r="T90" s="241"/>
      <c r="V90" s="241"/>
      <c r="X90" s="241"/>
      <c r="Z90" s="241"/>
      <c r="AB90" s="241"/>
      <c r="AD90" s="241"/>
      <c r="AE90" s="27"/>
      <c r="AF90" s="241"/>
      <c r="AG90" s="241"/>
      <c r="AH90" s="241"/>
      <c r="AI90" s="27"/>
      <c r="AJ90" s="241"/>
      <c r="AK90" s="27"/>
      <c r="AL90" s="241"/>
      <c r="AM90" s="429"/>
      <c r="AN90" s="419"/>
      <c r="AO90" s="419"/>
      <c r="AQ90" s="461"/>
      <c r="AR90" s="463"/>
      <c r="AT90" s="471"/>
    </row>
    <row r="91" spans="2:999" ht="30" customHeight="1">
      <c r="C91" s="212" t="s">
        <v>207</v>
      </c>
      <c r="D91" s="519" t="s">
        <v>208</v>
      </c>
      <c r="E91" s="520"/>
      <c r="F91" s="521"/>
      <c r="G91" s="86"/>
      <c r="H91" s="190"/>
      <c r="I91" s="191" t="s">
        <v>209</v>
      </c>
      <c r="J91" s="522" t="s">
        <v>210</v>
      </c>
      <c r="K91" s="522"/>
      <c r="L91" s="522"/>
      <c r="M91" s="522"/>
      <c r="N91" s="88"/>
      <c r="O91" s="83" t="s">
        <v>211</v>
      </c>
      <c r="Q91" s="436"/>
      <c r="R91" s="336"/>
      <c r="S91" s="27"/>
      <c r="T91" s="433"/>
      <c r="U91" s="4"/>
      <c r="V91" s="433"/>
      <c r="W91" s="4"/>
      <c r="X91" s="218"/>
      <c r="Y91" s="218"/>
      <c r="Z91" s="218"/>
      <c r="AA91" s="4"/>
      <c r="AB91" s="435"/>
      <c r="AC91" s="4"/>
      <c r="AD91" s="90"/>
      <c r="AE91" s="3"/>
      <c r="AF91" s="105"/>
      <c r="AG91" s="336"/>
      <c r="AH91" s="434"/>
      <c r="AI91" s="78"/>
      <c r="AJ91" s="78"/>
      <c r="AK91" s="78"/>
      <c r="AL91" s="78"/>
      <c r="AM91" s="428"/>
      <c r="AQ91" s="464"/>
      <c r="AR91" s="462"/>
      <c r="AU91" s="470"/>
    </row>
    <row r="92" spans="2:999" ht="30" customHeight="1">
      <c r="C92" s="211" t="s">
        <v>212</v>
      </c>
      <c r="D92" s="509" t="s">
        <v>213</v>
      </c>
      <c r="E92" s="510"/>
      <c r="F92" s="511"/>
      <c r="G92" s="86"/>
      <c r="H92" s="267"/>
      <c r="I92" s="87" t="s">
        <v>214</v>
      </c>
      <c r="J92" s="508" t="s">
        <v>215</v>
      </c>
      <c r="K92" s="508"/>
      <c r="L92" s="508"/>
      <c r="M92" s="508"/>
      <c r="N92" s="89"/>
      <c r="O92" s="19">
        <v>150</v>
      </c>
      <c r="Q92" s="437"/>
      <c r="R92" s="90"/>
      <c r="S92" s="312"/>
      <c r="T92" s="90"/>
      <c r="U92" s="90"/>
      <c r="V92" s="90"/>
      <c r="W92" s="90"/>
      <c r="X92" s="90"/>
      <c r="Y92" s="90"/>
      <c r="Z92" s="90"/>
      <c r="AA92" s="90"/>
      <c r="AB92" s="90"/>
      <c r="AC92" s="90"/>
      <c r="AD92" s="90"/>
      <c r="AE92" s="90"/>
      <c r="AF92" s="90"/>
      <c r="AG92" s="90"/>
      <c r="AH92" s="90"/>
      <c r="AI92" s="90"/>
      <c r="AJ92" s="90"/>
      <c r="AK92" s="90"/>
      <c r="AL92" s="90"/>
      <c r="AM92" s="419"/>
      <c r="AQ92" s="464"/>
      <c r="AR92" s="462"/>
    </row>
    <row r="93" spans="2:999" ht="30" customHeight="1">
      <c r="C93" s="211" t="s">
        <v>216</v>
      </c>
      <c r="D93" s="509" t="s">
        <v>217</v>
      </c>
      <c r="E93" s="510"/>
      <c r="F93" s="511"/>
      <c r="G93" s="86"/>
      <c r="H93" s="92"/>
      <c r="I93" s="87" t="s">
        <v>173</v>
      </c>
      <c r="J93" s="512" t="s">
        <v>218</v>
      </c>
      <c r="K93" s="512"/>
      <c r="L93" s="512"/>
      <c r="M93" s="512"/>
      <c r="N93" s="89"/>
      <c r="O93" s="19">
        <v>131</v>
      </c>
      <c r="Q93" s="4"/>
      <c r="R93" s="90"/>
      <c r="S93" s="312"/>
      <c r="T93" s="90"/>
      <c r="U93" s="90"/>
      <c r="V93" s="90"/>
      <c r="W93" s="90"/>
      <c r="X93" s="90"/>
      <c r="Y93" s="90"/>
      <c r="Z93" s="90"/>
      <c r="AA93" s="90"/>
      <c r="AB93" s="90"/>
      <c r="AC93" s="90"/>
      <c r="AD93" s="90"/>
      <c r="AE93" s="90"/>
      <c r="AF93" s="90"/>
      <c r="AG93" s="90"/>
      <c r="AH93" s="90"/>
      <c r="AI93" s="90"/>
      <c r="AJ93" s="90"/>
      <c r="AK93" s="90"/>
      <c r="AL93" s="90"/>
      <c r="AM93" s="419"/>
      <c r="AQ93" s="463"/>
      <c r="AR93" s="462"/>
    </row>
    <row r="94" spans="2:999" ht="30" customHeight="1">
      <c r="C94" s="211" t="s">
        <v>219</v>
      </c>
      <c r="D94" s="509" t="s">
        <v>605</v>
      </c>
      <c r="E94" s="510"/>
      <c r="F94" s="511"/>
      <c r="G94" s="86"/>
      <c r="H94" s="93"/>
      <c r="I94" s="87" t="s">
        <v>173</v>
      </c>
      <c r="J94" s="523" t="s">
        <v>220</v>
      </c>
      <c r="K94" s="523"/>
      <c r="L94" s="523"/>
      <c r="M94" s="523"/>
      <c r="N94" s="89"/>
      <c r="O94" s="94"/>
      <c r="Q94" s="4"/>
      <c r="R94" s="90"/>
      <c r="S94" s="312"/>
      <c r="T94" s="90"/>
      <c r="U94" s="90"/>
      <c r="V94" s="90"/>
      <c r="W94" s="90"/>
      <c r="X94" s="90"/>
      <c r="Y94" s="90"/>
      <c r="Z94" s="90"/>
      <c r="AA94" s="90"/>
      <c r="AB94" s="90"/>
      <c r="AC94" s="90"/>
      <c r="AD94" s="90"/>
      <c r="AE94" s="90"/>
      <c r="AF94" s="90"/>
      <c r="AG94" s="90"/>
      <c r="AH94" s="90"/>
      <c r="AI94" s="90"/>
      <c r="AJ94" s="90"/>
      <c r="AK94" s="90"/>
      <c r="AL94" s="90"/>
      <c r="AQ94" s="464"/>
      <c r="AR94" s="462"/>
    </row>
    <row r="95" spans="2:999" ht="30" customHeight="1">
      <c r="C95" s="211" t="s">
        <v>221</v>
      </c>
      <c r="D95" s="509" t="s">
        <v>606</v>
      </c>
      <c r="E95" s="510"/>
      <c r="F95" s="511"/>
      <c r="G95" s="86"/>
      <c r="H95" s="302"/>
      <c r="I95" s="87" t="s">
        <v>64</v>
      </c>
      <c r="J95" s="523" t="s">
        <v>882</v>
      </c>
      <c r="K95" s="523"/>
      <c r="L95" s="523"/>
      <c r="M95" s="523"/>
      <c r="N95" s="89"/>
      <c r="O95" s="94"/>
      <c r="Q95" s="4"/>
      <c r="R95" s="90"/>
      <c r="S95" s="312"/>
      <c r="T95" s="90"/>
      <c r="U95" s="90"/>
      <c r="V95" s="90"/>
      <c r="W95" s="90"/>
      <c r="X95" s="90"/>
      <c r="Y95" s="90"/>
      <c r="Z95" s="90"/>
      <c r="AA95" s="90"/>
      <c r="AB95" s="90"/>
      <c r="AC95" s="90"/>
      <c r="AD95" s="90"/>
      <c r="AE95" s="90"/>
      <c r="AF95" s="90"/>
      <c r="AG95" s="90"/>
      <c r="AH95" s="90"/>
      <c r="AI95" s="90"/>
      <c r="AJ95" s="90"/>
      <c r="AK95" s="90"/>
      <c r="AL95" s="90"/>
      <c r="AQ95" s="463"/>
      <c r="AR95" s="462"/>
    </row>
    <row r="96" spans="2:999" ht="30" customHeight="1">
      <c r="C96" s="211" t="s">
        <v>222</v>
      </c>
      <c r="D96" s="509" t="s">
        <v>908</v>
      </c>
      <c r="E96" s="510"/>
      <c r="F96" s="511"/>
      <c r="G96" s="86"/>
      <c r="H96" s="95"/>
      <c r="I96" s="87" t="s">
        <v>223</v>
      </c>
      <c r="J96" s="548" t="s">
        <v>224</v>
      </c>
      <c r="K96" s="548"/>
      <c r="L96" s="548"/>
      <c r="M96" s="548"/>
      <c r="N96" s="89"/>
      <c r="O96" s="94"/>
      <c r="AQ96" s="464"/>
      <c r="AR96" s="462"/>
    </row>
    <row r="97" spans="2:999" ht="30" customHeight="1" thickBot="1">
      <c r="G97" s="86"/>
      <c r="H97" s="280"/>
      <c r="I97" s="87" t="s">
        <v>85</v>
      </c>
      <c r="J97" s="523" t="s">
        <v>225</v>
      </c>
      <c r="K97" s="523"/>
      <c r="L97" s="523"/>
      <c r="M97" s="523"/>
      <c r="N97" s="89"/>
      <c r="O97" s="94"/>
      <c r="AQ97" s="463"/>
      <c r="AR97" s="462"/>
    </row>
    <row r="98" spans="2:999" ht="30" customHeight="1">
      <c r="C98" s="323"/>
      <c r="D98" s="324" t="s">
        <v>226</v>
      </c>
      <c r="E98" s="324"/>
      <c r="F98" s="325"/>
      <c r="G98" s="86"/>
      <c r="H98" s="287"/>
      <c r="I98" s="87" t="s">
        <v>227</v>
      </c>
      <c r="J98" s="523" t="s">
        <v>228</v>
      </c>
      <c r="K98" s="523"/>
      <c r="L98" s="523"/>
      <c r="M98" s="523"/>
      <c r="N98" s="89"/>
      <c r="O98" s="94"/>
      <c r="Q98" s="91"/>
      <c r="R98" s="7"/>
      <c r="S98" s="96"/>
      <c r="T98" s="85"/>
      <c r="U98" s="85"/>
      <c r="V98" s="85"/>
      <c r="W98" s="85"/>
      <c r="X98" s="85"/>
      <c r="Y98" s="85"/>
      <c r="Z98" s="220"/>
      <c r="AA98" s="85"/>
      <c r="AB98" s="85"/>
      <c r="AC98" s="85"/>
      <c r="AD98" s="85"/>
      <c r="AE98" s="7"/>
      <c r="AF98" s="7"/>
      <c r="AG98" s="199"/>
      <c r="AH98" s="199"/>
      <c r="AI98" s="199"/>
      <c r="AJ98" s="199"/>
      <c r="AK98" s="199"/>
      <c r="AL98" s="199"/>
      <c r="AQ98" s="464"/>
      <c r="AR98" s="462"/>
    </row>
    <row r="99" spans="2:999" ht="30" customHeight="1">
      <c r="C99" s="326"/>
      <c r="D99" s="327"/>
      <c r="E99" s="327"/>
      <c r="F99" s="328"/>
      <c r="G99" s="86"/>
      <c r="H99" s="273"/>
      <c r="I99" s="87" t="s">
        <v>229</v>
      </c>
      <c r="J99" s="512" t="s">
        <v>230</v>
      </c>
      <c r="K99" s="512"/>
      <c r="L99" s="512"/>
      <c r="M99" s="512"/>
      <c r="N99" s="89"/>
      <c r="O99" s="94"/>
      <c r="Q99" s="546"/>
      <c r="R99" s="546"/>
      <c r="S99" s="99"/>
      <c r="T99" s="219"/>
      <c r="U99" s="98"/>
      <c r="V99" s="219"/>
      <c r="W99" s="162"/>
      <c r="X99" s="219"/>
      <c r="Y99" s="213"/>
      <c r="Z99" s="219"/>
      <c r="AA99" s="237"/>
      <c r="AB99" s="237"/>
      <c r="AC99" s="251"/>
      <c r="AD99" s="251"/>
      <c r="AE99" s="98"/>
      <c r="AF99" s="98"/>
      <c r="AG99" s="331"/>
      <c r="AH99" s="331"/>
      <c r="AI99" s="355"/>
      <c r="AJ99" s="355"/>
      <c r="AK99" s="381"/>
      <c r="AL99" s="381"/>
      <c r="AQ99" s="465"/>
      <c r="AR99" s="462"/>
    </row>
    <row r="100" spans="2:999" ht="30" customHeight="1">
      <c r="C100" s="91"/>
      <c r="D100" s="91"/>
      <c r="E100" s="91"/>
      <c r="H100" s="296"/>
      <c r="I100" s="87" t="s">
        <v>156</v>
      </c>
      <c r="J100" s="512" t="s">
        <v>608</v>
      </c>
      <c r="K100" s="512"/>
      <c r="L100" s="512"/>
      <c r="M100" s="512"/>
      <c r="N100" s="89"/>
      <c r="O100" s="94"/>
      <c r="Q100" s="547"/>
      <c r="R100" s="547"/>
      <c r="S100" s="102"/>
      <c r="T100" s="103"/>
      <c r="U100" s="103"/>
      <c r="V100" s="103"/>
      <c r="W100" s="103"/>
      <c r="X100" s="103"/>
      <c r="Y100" s="103"/>
      <c r="Z100" s="103"/>
      <c r="AA100" s="103"/>
      <c r="AB100" s="103"/>
      <c r="AC100" s="103"/>
      <c r="AD100" s="103"/>
      <c r="AE100" s="101"/>
      <c r="AF100" s="101"/>
      <c r="AG100" s="332"/>
      <c r="AH100" s="332"/>
      <c r="AI100" s="356"/>
      <c r="AJ100" s="356"/>
      <c r="AK100" s="382"/>
      <c r="AL100" s="382"/>
      <c r="AQ100" s="417"/>
      <c r="AR100" s="460"/>
    </row>
    <row r="101" spans="2:999">
      <c r="B101" s="86"/>
      <c r="C101" s="314"/>
      <c r="D101" s="549"/>
      <c r="E101" s="549"/>
      <c r="F101" s="549"/>
      <c r="G101" s="27"/>
      <c r="H101" s="206"/>
      <c r="J101" s="3" t="s">
        <v>628</v>
      </c>
      <c r="N101" s="89"/>
      <c r="O101" s="94"/>
      <c r="R101" s="100"/>
      <c r="S101" s="104"/>
      <c r="T101" s="100"/>
      <c r="U101" s="100"/>
      <c r="V101" s="100"/>
      <c r="W101" s="100"/>
      <c r="X101" s="100"/>
      <c r="Y101" s="100"/>
      <c r="Z101" s="100"/>
      <c r="AA101" s="100"/>
      <c r="AB101" s="100"/>
      <c r="AC101" s="100"/>
      <c r="AD101" s="100"/>
      <c r="AE101" s="100"/>
      <c r="AF101" s="100"/>
      <c r="AG101" s="100"/>
      <c r="AH101" s="100"/>
      <c r="AI101" s="100"/>
      <c r="AJ101" s="100"/>
      <c r="AK101" s="100"/>
      <c r="AL101" s="100"/>
      <c r="AR101" s="460"/>
    </row>
    <row r="102" spans="2:999" ht="15.6" customHeight="1">
      <c r="B102" s="86"/>
      <c r="C102" s="314"/>
      <c r="D102" s="313"/>
      <c r="E102" s="329"/>
      <c r="F102" s="27"/>
      <c r="G102" s="27"/>
      <c r="H102" s="207"/>
      <c r="J102" s="3" t="s">
        <v>628</v>
      </c>
      <c r="L102" s="89"/>
      <c r="M102" s="94"/>
      <c r="N102" s="27"/>
      <c r="R102" s="6"/>
      <c r="AE102" s="3"/>
      <c r="AF102" s="3"/>
      <c r="AG102" s="3"/>
      <c r="AH102" s="3"/>
      <c r="AI102" s="3"/>
      <c r="AJ102" s="3"/>
      <c r="AK102" s="3"/>
      <c r="AL102" s="3"/>
    </row>
    <row r="103" spans="2:999">
      <c r="B103" s="86"/>
      <c r="C103" s="314"/>
      <c r="D103" s="210"/>
      <c r="E103" s="210"/>
      <c r="F103" s="27"/>
      <c r="G103" s="27"/>
      <c r="H103" s="3"/>
      <c r="L103" s="89"/>
      <c r="M103" s="94"/>
      <c r="N103" s="27"/>
      <c r="R103" s="6"/>
      <c r="AE103" s="3"/>
      <c r="AF103" s="3"/>
      <c r="AG103" s="3"/>
      <c r="AH103" s="3"/>
      <c r="AI103" s="3"/>
      <c r="AJ103" s="3"/>
      <c r="AK103" s="3"/>
      <c r="AL103" s="3"/>
    </row>
    <row r="104" spans="2:999" ht="15.75" customHeight="1">
      <c r="B104" s="86"/>
      <c r="C104" s="315"/>
      <c r="D104" s="550"/>
      <c r="E104" s="550"/>
      <c r="F104" s="550"/>
      <c r="G104" s="27"/>
      <c r="H104" s="3"/>
      <c r="L104" s="89"/>
      <c r="M104" s="94"/>
      <c r="N104" s="27"/>
      <c r="R104" s="6"/>
      <c r="AE104" s="105"/>
      <c r="AF104" s="105"/>
      <c r="AG104" s="105"/>
      <c r="AH104" s="105"/>
      <c r="AI104" s="105"/>
      <c r="AJ104" s="105"/>
      <c r="AK104" s="105"/>
      <c r="AL104" s="105"/>
    </row>
    <row r="105" spans="2:999" ht="15" customHeight="1">
      <c r="B105" s="86"/>
      <c r="C105" s="316"/>
      <c r="D105" s="551"/>
      <c r="E105" s="551"/>
      <c r="F105" s="551"/>
      <c r="G105" s="27"/>
      <c r="H105" s="3"/>
      <c r="L105" s="89"/>
      <c r="M105" s="94"/>
      <c r="N105" s="27"/>
      <c r="R105" s="6"/>
      <c r="AE105" s="3"/>
      <c r="AF105" s="3"/>
      <c r="AG105" s="3"/>
      <c r="AH105" s="3"/>
      <c r="AI105" s="3"/>
      <c r="AJ105" s="3"/>
      <c r="AK105" s="3"/>
      <c r="AL105" s="3"/>
    </row>
    <row r="106" spans="2:999" s="161" customFormat="1" ht="15" customHeight="1">
      <c r="B106" s="86"/>
      <c r="C106" s="543"/>
      <c r="D106" s="543"/>
      <c r="E106" s="543"/>
      <c r="F106" s="543"/>
      <c r="G106" s="27"/>
      <c r="H106" s="3"/>
      <c r="I106" s="3"/>
      <c r="J106" s="3"/>
      <c r="K106" s="3"/>
      <c r="L106" s="89"/>
      <c r="M106" s="94"/>
      <c r="N106" s="27"/>
      <c r="O106" s="5"/>
      <c r="P106" s="5"/>
      <c r="Q106" s="5"/>
      <c r="R106" s="6"/>
      <c r="S106" s="6"/>
      <c r="T106" s="5"/>
      <c r="U106" s="5"/>
      <c r="V106" s="5"/>
      <c r="W106" s="5"/>
      <c r="X106" s="5"/>
      <c r="Y106" s="5"/>
      <c r="Z106" s="5"/>
      <c r="AA106" s="5"/>
      <c r="AB106" s="5"/>
      <c r="AC106" s="5"/>
      <c r="AD106" s="5"/>
      <c r="AE106" s="3"/>
      <c r="AF106" s="3"/>
      <c r="AG106" s="3"/>
      <c r="AH106" s="3"/>
      <c r="AI106" s="3"/>
      <c r="AJ106" s="3"/>
      <c r="AK106" s="3"/>
      <c r="AL106" s="3"/>
      <c r="AM106" s="415"/>
      <c r="AN106" s="415"/>
      <c r="AO106" s="415"/>
      <c r="AP106" s="416"/>
      <c r="AQ106" s="1"/>
      <c r="AR106" s="459"/>
      <c r="AS106" s="28"/>
      <c r="AT106" s="28"/>
      <c r="AU106" s="28"/>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c r="IY106" s="1"/>
      <c r="IZ106" s="1"/>
      <c r="JA106" s="1"/>
      <c r="JB106" s="1"/>
      <c r="JC106" s="1"/>
      <c r="JD106" s="1"/>
      <c r="JE106" s="1"/>
      <c r="JF106" s="1"/>
      <c r="JG106" s="1"/>
      <c r="JH106" s="1"/>
      <c r="JI106" s="1"/>
      <c r="JJ106" s="1"/>
      <c r="JK106" s="1"/>
      <c r="JL106" s="1"/>
      <c r="JM106" s="1"/>
      <c r="JN106" s="1"/>
      <c r="JO106" s="1"/>
      <c r="JP106" s="1"/>
      <c r="JQ106" s="1"/>
      <c r="JR106" s="1"/>
      <c r="JS106" s="1"/>
      <c r="JT106" s="1"/>
      <c r="JU106" s="1"/>
      <c r="JV106" s="1"/>
      <c r="JW106" s="1"/>
      <c r="JX106" s="1"/>
      <c r="JY106" s="1"/>
      <c r="JZ106" s="1"/>
      <c r="KA106" s="1"/>
      <c r="KB106" s="1"/>
      <c r="KC106" s="1"/>
      <c r="KD106" s="1"/>
      <c r="KE106" s="1"/>
      <c r="KF106" s="1"/>
      <c r="KG106" s="1"/>
      <c r="KH106" s="1"/>
      <c r="KI106" s="1"/>
      <c r="KJ106" s="1"/>
      <c r="KK106" s="1"/>
      <c r="KL106" s="1"/>
      <c r="KM106" s="1"/>
      <c r="KN106" s="1"/>
      <c r="KO106" s="1"/>
      <c r="KP106" s="1"/>
      <c r="KQ106" s="1"/>
      <c r="KR106" s="1"/>
      <c r="KS106" s="1"/>
      <c r="KT106" s="1"/>
      <c r="KU106" s="1"/>
      <c r="KV106" s="1"/>
      <c r="KW106" s="1"/>
      <c r="KX106" s="1"/>
      <c r="KY106" s="1"/>
      <c r="KZ106" s="1"/>
      <c r="LA106" s="1"/>
      <c r="LB106" s="1"/>
      <c r="LC106" s="1"/>
      <c r="LD106" s="1"/>
      <c r="LE106" s="1"/>
      <c r="LF106" s="1"/>
      <c r="LG106" s="1"/>
      <c r="LH106" s="1"/>
      <c r="LI106" s="1"/>
      <c r="LJ106" s="1"/>
      <c r="LK106" s="1"/>
      <c r="LL106" s="1"/>
      <c r="LM106" s="1"/>
      <c r="LN106" s="1"/>
      <c r="LO106" s="1"/>
      <c r="LP106" s="1"/>
      <c r="LQ106" s="1"/>
      <c r="LR106" s="1"/>
      <c r="LS106" s="1"/>
      <c r="LT106" s="1"/>
      <c r="LU106" s="1"/>
      <c r="LV106" s="1"/>
      <c r="LW106" s="1"/>
      <c r="LX106" s="1"/>
      <c r="LY106" s="1"/>
      <c r="LZ106" s="1"/>
      <c r="MA106" s="1"/>
      <c r="MB106" s="1"/>
      <c r="MC106" s="1"/>
      <c r="MD106" s="1"/>
      <c r="ME106" s="1"/>
      <c r="MF106" s="1"/>
      <c r="MG106" s="1"/>
      <c r="MH106" s="1"/>
      <c r="MI106" s="1"/>
      <c r="MJ106" s="1"/>
      <c r="MK106" s="1"/>
      <c r="ML106" s="1"/>
      <c r="MM106" s="1"/>
      <c r="MN106" s="1"/>
      <c r="MO106" s="1"/>
      <c r="MP106" s="1"/>
      <c r="MQ106" s="1"/>
      <c r="MR106" s="1"/>
      <c r="MS106" s="1"/>
      <c r="MT106" s="1"/>
      <c r="MU106" s="1"/>
      <c r="MV106" s="1"/>
      <c r="MW106" s="1"/>
      <c r="MX106" s="1"/>
      <c r="MY106" s="1"/>
      <c r="MZ106" s="1"/>
      <c r="NA106" s="1"/>
      <c r="NB106" s="1"/>
      <c r="NC106" s="1"/>
      <c r="ND106" s="1"/>
      <c r="NE106" s="1"/>
      <c r="NF106" s="1"/>
      <c r="NG106" s="1"/>
      <c r="NH106" s="1"/>
      <c r="NI106" s="1"/>
      <c r="NJ106" s="1"/>
      <c r="NK106" s="1"/>
      <c r="NL106" s="1"/>
      <c r="NM106" s="1"/>
      <c r="NN106" s="1"/>
      <c r="NO106" s="1"/>
      <c r="NP106" s="1"/>
      <c r="NQ106" s="1"/>
      <c r="NR106" s="1"/>
      <c r="NS106" s="1"/>
      <c r="NT106" s="1"/>
      <c r="NU106" s="1"/>
      <c r="NV106" s="1"/>
      <c r="NW106" s="1"/>
      <c r="NX106" s="1"/>
      <c r="NY106" s="1"/>
      <c r="NZ106" s="1"/>
      <c r="OA106" s="1"/>
      <c r="OB106" s="1"/>
      <c r="OC106" s="1"/>
      <c r="OD106" s="1"/>
      <c r="OE106" s="1"/>
      <c r="OF106" s="1"/>
      <c r="OG106" s="1"/>
      <c r="OH106" s="1"/>
      <c r="OI106" s="1"/>
      <c r="OJ106" s="1"/>
      <c r="OK106" s="1"/>
      <c r="OL106" s="1"/>
      <c r="OM106" s="1"/>
      <c r="ON106" s="1"/>
      <c r="OO106" s="1"/>
      <c r="OP106" s="1"/>
      <c r="OQ106" s="1"/>
      <c r="OR106" s="1"/>
      <c r="OS106" s="1"/>
      <c r="OT106" s="1"/>
      <c r="OU106" s="1"/>
      <c r="OV106" s="1"/>
      <c r="OW106" s="1"/>
      <c r="OX106" s="1"/>
      <c r="OY106" s="1"/>
      <c r="OZ106" s="1"/>
      <c r="PA106" s="1"/>
      <c r="PB106" s="1"/>
      <c r="PC106" s="1"/>
      <c r="PD106" s="1"/>
      <c r="PE106" s="1"/>
      <c r="PF106" s="1"/>
      <c r="PG106" s="1"/>
      <c r="PH106" s="1"/>
      <c r="PI106" s="1"/>
      <c r="PJ106" s="1"/>
      <c r="PK106" s="1"/>
      <c r="PL106" s="1"/>
      <c r="PM106" s="1"/>
      <c r="PN106" s="1"/>
      <c r="PO106" s="1"/>
      <c r="PP106" s="1"/>
      <c r="PQ106" s="1"/>
      <c r="PR106" s="1"/>
      <c r="PS106" s="1"/>
      <c r="PT106" s="1"/>
      <c r="PU106" s="1"/>
      <c r="PV106" s="1"/>
      <c r="PW106" s="1"/>
      <c r="PX106" s="1"/>
      <c r="PY106" s="1"/>
      <c r="PZ106" s="1"/>
      <c r="QA106" s="1"/>
      <c r="QB106" s="1"/>
      <c r="QC106" s="1"/>
      <c r="QD106" s="1"/>
      <c r="QE106" s="1"/>
      <c r="QF106" s="1"/>
      <c r="QG106" s="1"/>
      <c r="QH106" s="1"/>
      <c r="QI106" s="1"/>
      <c r="QJ106" s="1"/>
      <c r="QK106" s="1"/>
      <c r="QL106" s="1"/>
      <c r="QM106" s="1"/>
      <c r="QN106" s="1"/>
      <c r="QO106" s="1"/>
      <c r="QP106" s="1"/>
      <c r="QQ106" s="1"/>
      <c r="QR106" s="1"/>
      <c r="QS106" s="1"/>
      <c r="QT106" s="1"/>
      <c r="QU106" s="1"/>
      <c r="QV106" s="1"/>
      <c r="QW106" s="1"/>
      <c r="QX106" s="1"/>
      <c r="QY106" s="1"/>
      <c r="QZ106" s="1"/>
      <c r="RA106" s="1"/>
      <c r="RB106" s="1"/>
      <c r="RC106" s="1"/>
      <c r="RD106" s="1"/>
      <c r="RE106" s="1"/>
      <c r="RF106" s="1"/>
      <c r="RG106" s="1"/>
      <c r="RH106" s="1"/>
      <c r="RI106" s="1"/>
      <c r="RJ106" s="1"/>
      <c r="RK106" s="1"/>
      <c r="RL106" s="1"/>
      <c r="RM106" s="1"/>
      <c r="RN106" s="1"/>
      <c r="RO106" s="1"/>
      <c r="RP106" s="1"/>
      <c r="RQ106" s="1"/>
      <c r="RR106" s="1"/>
      <c r="RS106" s="1"/>
      <c r="RT106" s="1"/>
      <c r="RU106" s="1"/>
      <c r="RV106" s="1"/>
      <c r="RW106" s="1"/>
      <c r="RX106" s="1"/>
      <c r="RY106" s="1"/>
      <c r="RZ106" s="1"/>
      <c r="SA106" s="1"/>
      <c r="SB106" s="1"/>
      <c r="SC106" s="1"/>
      <c r="SD106" s="1"/>
      <c r="SE106" s="1"/>
      <c r="SF106" s="1"/>
      <c r="SG106" s="1"/>
      <c r="SH106" s="1"/>
      <c r="SI106" s="1"/>
      <c r="SJ106" s="1"/>
      <c r="SK106" s="1"/>
      <c r="SL106" s="1"/>
      <c r="SM106" s="1"/>
      <c r="SN106" s="1"/>
      <c r="SO106" s="1"/>
      <c r="SP106" s="1"/>
      <c r="SQ106" s="1"/>
      <c r="SR106" s="1"/>
      <c r="SS106" s="1"/>
      <c r="ST106" s="1"/>
      <c r="SU106" s="1"/>
      <c r="SV106" s="1"/>
      <c r="SW106" s="1"/>
      <c r="SX106" s="1"/>
      <c r="SY106" s="1"/>
      <c r="SZ106" s="1"/>
      <c r="TA106" s="1"/>
      <c r="TB106" s="1"/>
      <c r="TC106" s="1"/>
      <c r="TD106" s="1"/>
      <c r="TE106" s="1"/>
      <c r="TF106" s="1"/>
      <c r="TG106" s="1"/>
      <c r="TH106" s="1"/>
      <c r="TI106" s="1"/>
      <c r="TJ106" s="1"/>
      <c r="TK106" s="1"/>
      <c r="TL106" s="1"/>
      <c r="TM106" s="1"/>
      <c r="TN106" s="1"/>
      <c r="TO106" s="1"/>
      <c r="TP106" s="1"/>
      <c r="TQ106" s="1"/>
      <c r="TR106" s="1"/>
      <c r="TS106" s="1"/>
      <c r="TT106" s="1"/>
      <c r="TU106" s="1"/>
      <c r="TV106" s="1"/>
      <c r="TW106" s="1"/>
      <c r="TX106" s="1"/>
      <c r="TY106" s="1"/>
      <c r="TZ106" s="1"/>
      <c r="UA106" s="1"/>
      <c r="UB106" s="1"/>
      <c r="UC106" s="1"/>
      <c r="UD106" s="1"/>
      <c r="UE106" s="1"/>
      <c r="UF106" s="1"/>
      <c r="UG106" s="1"/>
      <c r="UH106" s="1"/>
      <c r="UI106" s="1"/>
      <c r="UJ106" s="1"/>
      <c r="UK106" s="1"/>
      <c r="UL106" s="1"/>
      <c r="UM106" s="1"/>
      <c r="UN106" s="1"/>
      <c r="UO106" s="1"/>
      <c r="UP106" s="1"/>
      <c r="UQ106" s="1"/>
      <c r="UR106" s="1"/>
      <c r="US106" s="1"/>
      <c r="UT106" s="1"/>
      <c r="UU106" s="1"/>
      <c r="UV106" s="1"/>
      <c r="UW106" s="1"/>
      <c r="UX106" s="1"/>
      <c r="UY106" s="1"/>
      <c r="UZ106" s="1"/>
      <c r="VA106" s="1"/>
      <c r="VB106" s="1"/>
      <c r="VC106" s="1"/>
      <c r="VD106" s="1"/>
      <c r="VE106" s="1"/>
      <c r="VF106" s="1"/>
      <c r="VG106" s="1"/>
      <c r="VH106" s="1"/>
      <c r="VI106" s="1"/>
      <c r="VJ106" s="1"/>
      <c r="VK106" s="1"/>
      <c r="VL106" s="1"/>
      <c r="VM106" s="1"/>
      <c r="VN106" s="1"/>
      <c r="VO106" s="1"/>
      <c r="VP106" s="1"/>
      <c r="VQ106" s="1"/>
      <c r="VR106" s="1"/>
      <c r="VS106" s="1"/>
      <c r="VT106" s="1"/>
      <c r="VU106" s="1"/>
      <c r="VV106" s="1"/>
      <c r="VW106" s="1"/>
      <c r="VX106" s="1"/>
      <c r="VY106" s="1"/>
      <c r="VZ106" s="1"/>
      <c r="WA106" s="1"/>
      <c r="WB106" s="1"/>
      <c r="WC106" s="1"/>
      <c r="WD106" s="1"/>
      <c r="WE106" s="1"/>
      <c r="WF106" s="1"/>
      <c r="WG106" s="1"/>
      <c r="WH106" s="1"/>
      <c r="WI106" s="1"/>
      <c r="WJ106" s="1"/>
      <c r="WK106" s="1"/>
      <c r="WL106" s="1"/>
      <c r="WM106" s="1"/>
      <c r="WN106" s="1"/>
      <c r="WO106" s="1"/>
      <c r="WP106" s="1"/>
      <c r="WQ106" s="1"/>
      <c r="WR106" s="1"/>
      <c r="WS106" s="1"/>
      <c r="WT106" s="1"/>
      <c r="WU106" s="1"/>
      <c r="WV106" s="1"/>
      <c r="WW106" s="1"/>
      <c r="WX106" s="1"/>
      <c r="WY106" s="1"/>
      <c r="WZ106" s="1"/>
      <c r="XA106" s="1"/>
      <c r="XB106" s="1"/>
      <c r="XC106" s="1"/>
      <c r="XD106" s="1"/>
      <c r="XE106" s="1"/>
      <c r="XF106" s="1"/>
      <c r="XG106" s="1"/>
      <c r="XH106" s="1"/>
      <c r="XI106" s="1"/>
      <c r="XJ106" s="1"/>
      <c r="XK106" s="1"/>
      <c r="XL106" s="1"/>
      <c r="XM106" s="1"/>
      <c r="XN106" s="1"/>
      <c r="XO106" s="1"/>
      <c r="XP106" s="1"/>
      <c r="XQ106" s="1"/>
      <c r="XR106" s="1"/>
      <c r="XS106" s="1"/>
      <c r="XT106" s="1"/>
      <c r="XU106" s="1"/>
      <c r="XV106" s="1"/>
      <c r="XW106" s="1"/>
      <c r="XX106" s="1"/>
      <c r="XY106" s="1"/>
      <c r="XZ106" s="1"/>
      <c r="YA106" s="1"/>
      <c r="YB106" s="1"/>
      <c r="YC106" s="1"/>
      <c r="YD106" s="1"/>
      <c r="YE106" s="1"/>
      <c r="YF106" s="1"/>
      <c r="YG106" s="1"/>
      <c r="YH106" s="1"/>
      <c r="YI106" s="1"/>
      <c r="YJ106" s="1"/>
      <c r="YK106" s="1"/>
      <c r="YL106" s="1"/>
      <c r="YM106" s="1"/>
      <c r="YN106" s="1"/>
      <c r="YO106" s="1"/>
      <c r="YP106" s="1"/>
      <c r="YQ106" s="1"/>
      <c r="YR106" s="1"/>
      <c r="YS106" s="1"/>
      <c r="YT106" s="1"/>
      <c r="YU106" s="1"/>
      <c r="YV106" s="1"/>
      <c r="YW106" s="1"/>
      <c r="YX106" s="1"/>
      <c r="YY106" s="1"/>
      <c r="YZ106" s="1"/>
      <c r="ZA106" s="1"/>
      <c r="ZB106" s="1"/>
      <c r="ZC106" s="1"/>
      <c r="ZD106" s="1"/>
      <c r="ZE106" s="1"/>
      <c r="ZF106" s="1"/>
      <c r="ZG106" s="1"/>
      <c r="ZH106" s="1"/>
      <c r="ZI106" s="1"/>
      <c r="ZJ106" s="1"/>
      <c r="ZK106" s="1"/>
      <c r="ZL106" s="1"/>
      <c r="ZM106" s="1"/>
      <c r="ZN106" s="1"/>
      <c r="ZO106" s="1"/>
      <c r="ZP106" s="1"/>
      <c r="ZQ106" s="1"/>
      <c r="ZR106" s="1"/>
      <c r="ZS106" s="1"/>
      <c r="ZT106" s="1"/>
      <c r="ZU106" s="1"/>
      <c r="ZV106" s="1"/>
      <c r="ZW106" s="1"/>
      <c r="ZX106" s="1"/>
      <c r="ZY106" s="1"/>
      <c r="ZZ106" s="1"/>
      <c r="AAA106" s="1"/>
      <c r="AAB106" s="1"/>
      <c r="AAC106" s="1"/>
      <c r="AAD106" s="1"/>
      <c r="AAE106" s="1"/>
      <c r="AAF106" s="1"/>
      <c r="AAG106" s="1"/>
      <c r="AAH106" s="1"/>
      <c r="AAI106" s="1"/>
      <c r="AAJ106" s="1"/>
      <c r="AAK106" s="1"/>
      <c r="AAL106" s="1"/>
      <c r="AAM106" s="1"/>
      <c r="AAN106" s="1"/>
      <c r="AAO106" s="1"/>
      <c r="AAP106" s="1"/>
      <c r="AAQ106" s="1"/>
      <c r="AAR106" s="1"/>
      <c r="AAS106" s="1"/>
      <c r="AAT106" s="1"/>
      <c r="AAU106" s="1"/>
      <c r="AAV106" s="1"/>
      <c r="AAW106" s="1"/>
      <c r="AAX106" s="1"/>
      <c r="AAY106" s="1"/>
      <c r="AAZ106" s="1"/>
      <c r="ABA106" s="1"/>
      <c r="ABB106" s="1"/>
      <c r="ABC106" s="1"/>
      <c r="ABD106" s="1"/>
      <c r="ABE106" s="1"/>
      <c r="ABF106" s="1"/>
      <c r="ABG106" s="1"/>
      <c r="ABH106" s="1"/>
      <c r="ABI106" s="1"/>
      <c r="ABJ106" s="1"/>
      <c r="ABK106" s="1"/>
      <c r="ABL106" s="1"/>
      <c r="ABM106" s="1"/>
      <c r="ABN106" s="1"/>
      <c r="ABO106" s="1"/>
      <c r="ABP106" s="1"/>
      <c r="ABQ106" s="1"/>
      <c r="ABR106" s="1"/>
      <c r="ABS106" s="1"/>
      <c r="ABT106" s="1"/>
      <c r="ABU106" s="1"/>
      <c r="ABV106" s="1"/>
      <c r="ABW106" s="1"/>
      <c r="ABX106" s="1"/>
      <c r="ABY106" s="1"/>
      <c r="ABZ106" s="1"/>
      <c r="ACA106" s="1"/>
      <c r="ACB106" s="1"/>
      <c r="ACC106" s="1"/>
      <c r="ACD106" s="1"/>
      <c r="ACE106" s="1"/>
      <c r="ACF106" s="1"/>
      <c r="ACG106" s="1"/>
      <c r="ACH106" s="1"/>
      <c r="ACI106" s="1"/>
      <c r="ACJ106" s="1"/>
      <c r="ACK106" s="1"/>
      <c r="ACL106" s="1"/>
      <c r="ACM106" s="1"/>
      <c r="ACN106" s="1"/>
      <c r="ACO106" s="1"/>
      <c r="ACP106" s="1"/>
      <c r="ACQ106" s="1"/>
      <c r="ACR106" s="1"/>
      <c r="ACS106" s="1"/>
      <c r="ACT106" s="1"/>
      <c r="ACU106" s="1"/>
      <c r="ACV106" s="1"/>
      <c r="ACW106" s="1"/>
      <c r="ACX106" s="1"/>
      <c r="ACY106" s="1"/>
      <c r="ACZ106" s="1"/>
      <c r="ADA106" s="1"/>
      <c r="ADB106" s="1"/>
      <c r="ADC106" s="1"/>
      <c r="ADD106" s="1"/>
      <c r="ADE106" s="1"/>
      <c r="ADF106" s="1"/>
      <c r="ADG106" s="1"/>
      <c r="ADH106" s="1"/>
      <c r="ADI106" s="1"/>
      <c r="ADJ106" s="1"/>
      <c r="ADK106" s="1"/>
      <c r="ADL106" s="1"/>
      <c r="ADM106" s="1"/>
      <c r="ADN106" s="1"/>
      <c r="ADO106" s="1"/>
      <c r="ADP106" s="1"/>
      <c r="ADQ106" s="1"/>
      <c r="ADR106" s="1"/>
      <c r="ADS106" s="1"/>
      <c r="ADT106" s="1"/>
      <c r="ADU106" s="1"/>
      <c r="ADV106" s="1"/>
      <c r="ADW106" s="1"/>
      <c r="ADX106" s="1"/>
      <c r="ADY106" s="1"/>
      <c r="ADZ106" s="1"/>
      <c r="AEA106" s="1"/>
      <c r="AEB106" s="1"/>
      <c r="AEC106" s="1"/>
      <c r="AED106" s="1"/>
      <c r="AEE106" s="1"/>
      <c r="AEF106" s="1"/>
      <c r="AEG106" s="1"/>
      <c r="AEH106" s="1"/>
      <c r="AEI106" s="1"/>
      <c r="AEJ106" s="1"/>
      <c r="AEK106" s="1"/>
      <c r="AEL106" s="1"/>
      <c r="AEM106" s="1"/>
      <c r="AEN106" s="1"/>
      <c r="AEO106" s="1"/>
      <c r="AEP106" s="1"/>
      <c r="AEQ106" s="1"/>
      <c r="AER106" s="1"/>
      <c r="AES106" s="1"/>
      <c r="AET106" s="1"/>
      <c r="AEU106" s="1"/>
      <c r="AEV106" s="1"/>
      <c r="AEW106" s="1"/>
      <c r="AEX106" s="1"/>
      <c r="AEY106" s="1"/>
      <c r="AEZ106" s="1"/>
      <c r="AFA106" s="1"/>
      <c r="AFB106" s="1"/>
      <c r="AFC106" s="1"/>
      <c r="AFD106" s="1"/>
      <c r="AFE106" s="1"/>
      <c r="AFF106" s="1"/>
      <c r="AFG106" s="1"/>
      <c r="AFH106" s="1"/>
      <c r="AFI106" s="1"/>
      <c r="AFJ106" s="1"/>
      <c r="AFK106" s="1"/>
      <c r="AFL106" s="1"/>
      <c r="AFM106" s="1"/>
      <c r="AFN106" s="1"/>
      <c r="AFO106" s="1"/>
      <c r="AFP106" s="1"/>
      <c r="AFQ106" s="1"/>
      <c r="AFR106" s="1"/>
      <c r="AFS106" s="1"/>
      <c r="AFT106" s="1"/>
      <c r="AFU106" s="1"/>
      <c r="AFV106" s="1"/>
      <c r="AFW106" s="1"/>
      <c r="AFX106" s="1"/>
      <c r="AFY106" s="1"/>
      <c r="AFZ106" s="1"/>
      <c r="AGA106" s="1"/>
      <c r="AGB106" s="1"/>
      <c r="AGC106" s="1"/>
      <c r="AGD106" s="1"/>
      <c r="AGE106" s="1"/>
      <c r="AGF106" s="1"/>
      <c r="AGG106" s="1"/>
      <c r="AGH106" s="1"/>
      <c r="AGI106" s="1"/>
      <c r="AGJ106" s="1"/>
      <c r="AGK106" s="1"/>
      <c r="AGL106" s="1"/>
      <c r="AGM106" s="1"/>
      <c r="AGN106" s="1"/>
      <c r="AGO106" s="1"/>
      <c r="AGP106" s="1"/>
      <c r="AGQ106" s="1"/>
      <c r="AGR106" s="1"/>
      <c r="AGS106" s="1"/>
      <c r="AGT106" s="1"/>
      <c r="AGU106" s="1"/>
      <c r="AGV106" s="1"/>
      <c r="AGW106" s="1"/>
      <c r="AGX106" s="1"/>
      <c r="AGY106" s="1"/>
      <c r="AGZ106" s="1"/>
      <c r="AHA106" s="1"/>
      <c r="AHB106" s="1"/>
      <c r="AHC106" s="1"/>
      <c r="AHD106" s="1"/>
      <c r="AHE106" s="1"/>
      <c r="AHF106" s="1"/>
      <c r="AHG106" s="1"/>
      <c r="AHH106" s="1"/>
      <c r="AHI106" s="1"/>
      <c r="AHJ106" s="1"/>
      <c r="AHK106" s="1"/>
      <c r="AHL106" s="1"/>
      <c r="AHM106" s="1"/>
      <c r="AHN106" s="1"/>
      <c r="AHO106" s="1"/>
      <c r="AHP106" s="1"/>
      <c r="AHQ106" s="1"/>
      <c r="AHR106" s="1"/>
      <c r="AHS106" s="1"/>
      <c r="AHT106" s="1"/>
      <c r="AHU106" s="1"/>
      <c r="AHV106" s="1"/>
      <c r="AHW106" s="1"/>
      <c r="AHX106" s="1"/>
      <c r="AHY106" s="1"/>
      <c r="AHZ106" s="1"/>
      <c r="AIA106" s="1"/>
      <c r="AIB106" s="1"/>
      <c r="AIC106" s="1"/>
      <c r="AID106" s="1"/>
      <c r="AIE106" s="1"/>
      <c r="AIF106" s="1"/>
      <c r="AIG106" s="1"/>
      <c r="AIH106" s="1"/>
      <c r="AII106" s="1"/>
      <c r="AIJ106" s="1"/>
      <c r="AIK106" s="1"/>
      <c r="AIL106" s="1"/>
      <c r="AIM106" s="1"/>
      <c r="AIN106" s="1"/>
      <c r="AIO106" s="1"/>
      <c r="AIP106" s="1"/>
      <c r="AIQ106" s="1"/>
      <c r="AIR106" s="1"/>
      <c r="AIS106" s="1"/>
      <c r="AIT106" s="1"/>
      <c r="AIU106" s="1"/>
      <c r="AIV106" s="1"/>
      <c r="AIW106" s="1"/>
      <c r="AIX106" s="1"/>
      <c r="AIY106" s="1"/>
      <c r="AIZ106" s="1"/>
      <c r="AJA106" s="1"/>
      <c r="AJB106" s="1"/>
      <c r="AJC106" s="1"/>
      <c r="AJD106" s="1"/>
      <c r="AJE106" s="1"/>
      <c r="AJF106" s="1"/>
      <c r="AJG106" s="1"/>
      <c r="AJH106" s="1"/>
      <c r="AJI106" s="1"/>
      <c r="AJJ106" s="1"/>
      <c r="AJK106" s="1"/>
      <c r="AJL106" s="1"/>
      <c r="AJM106" s="1"/>
      <c r="AJN106" s="1"/>
      <c r="AJO106" s="1"/>
      <c r="AJP106" s="1"/>
      <c r="AJQ106" s="1"/>
      <c r="AJR106" s="1"/>
      <c r="AJS106" s="1"/>
      <c r="AJT106" s="1"/>
      <c r="AJU106" s="1"/>
      <c r="AJV106" s="1"/>
      <c r="AJW106" s="1"/>
      <c r="AJX106" s="1"/>
      <c r="AJY106" s="1"/>
      <c r="AJZ106" s="1"/>
      <c r="AKA106" s="1"/>
      <c r="AKB106" s="1"/>
      <c r="AKC106" s="1"/>
      <c r="AKD106" s="1"/>
      <c r="AKE106" s="1"/>
      <c r="AKF106" s="1"/>
      <c r="AKG106" s="1"/>
      <c r="AKH106" s="1"/>
      <c r="AKI106" s="1"/>
      <c r="AKJ106" s="1"/>
      <c r="AKK106" s="1"/>
      <c r="AKL106" s="1"/>
      <c r="AKM106" s="1"/>
      <c r="AKN106" s="1"/>
      <c r="AKO106" s="1"/>
      <c r="AKP106" s="1"/>
      <c r="AKQ106" s="1"/>
      <c r="AKR106" s="1"/>
      <c r="AKS106" s="1"/>
      <c r="AKT106" s="1"/>
      <c r="AKU106" s="1"/>
      <c r="AKV106" s="1"/>
      <c r="AKW106" s="1"/>
      <c r="AKX106" s="1"/>
      <c r="AKY106" s="1"/>
      <c r="AKZ106" s="1"/>
      <c r="ALA106" s="1"/>
      <c r="ALB106" s="1"/>
      <c r="ALC106" s="1"/>
      <c r="ALD106" s="1"/>
      <c r="ALE106" s="1"/>
      <c r="ALF106" s="1"/>
      <c r="ALG106" s="1"/>
      <c r="ALH106" s="1"/>
      <c r="ALI106" s="1"/>
      <c r="ALJ106" s="1"/>
      <c r="ALK106" s="1"/>
    </row>
    <row r="107" spans="2:999" ht="15" customHeight="1">
      <c r="B107" s="86"/>
      <c r="C107" s="543"/>
      <c r="D107" s="543"/>
      <c r="E107" s="543"/>
      <c r="F107" s="543"/>
      <c r="G107" s="27"/>
      <c r="N107" s="89"/>
      <c r="O107" s="94"/>
    </row>
    <row r="108" spans="2:999" ht="15" customHeight="1">
      <c r="B108" s="86"/>
      <c r="C108" s="543"/>
      <c r="D108" s="543"/>
      <c r="E108" s="543"/>
      <c r="F108" s="543"/>
      <c r="G108" s="27"/>
      <c r="N108" s="89"/>
      <c r="O108" s="94"/>
    </row>
    <row r="109" spans="2:999" ht="15" customHeight="1">
      <c r="B109" s="86"/>
      <c r="C109" s="543"/>
      <c r="D109" s="543"/>
      <c r="E109" s="543"/>
      <c r="F109" s="543"/>
      <c r="G109" s="27"/>
      <c r="N109" s="89"/>
      <c r="O109" s="94"/>
    </row>
    <row r="110" spans="2:999" ht="15" customHeight="1">
      <c r="C110" s="543"/>
      <c r="D110" s="543"/>
      <c r="E110" s="543"/>
      <c r="F110" s="543"/>
      <c r="N110" s="89"/>
      <c r="O110" s="94"/>
    </row>
    <row r="111" spans="2:999" ht="15" customHeight="1">
      <c r="B111" s="83"/>
      <c r="C111" s="543"/>
      <c r="D111" s="543"/>
      <c r="E111" s="543"/>
      <c r="F111" s="543"/>
      <c r="N111" s="89"/>
      <c r="O111" s="94"/>
    </row>
    <row r="112" spans="2:999">
      <c r="B112" s="94"/>
      <c r="C112" s="540"/>
      <c r="D112" s="540"/>
      <c r="E112" s="540"/>
      <c r="F112" s="540"/>
      <c r="N112" s="89"/>
      <c r="O112" s="94"/>
    </row>
    <row r="113" spans="2:15" ht="15.75">
      <c r="B113" s="106"/>
      <c r="C113" s="541"/>
      <c r="D113" s="541"/>
      <c r="E113" s="541"/>
      <c r="F113" s="541"/>
      <c r="N113" s="89"/>
      <c r="O113" s="94"/>
    </row>
    <row r="114" spans="2:15">
      <c r="C114" s="542"/>
      <c r="D114" s="542"/>
      <c r="E114" s="542"/>
      <c r="F114" s="542"/>
      <c r="N114" s="89"/>
      <c r="O114" s="94"/>
    </row>
    <row r="115" spans="2:15" ht="20.100000000000001" customHeight="1">
      <c r="D115" s="545"/>
      <c r="E115" s="545"/>
      <c r="F115" s="545"/>
      <c r="N115" s="89"/>
      <c r="O115" s="94"/>
    </row>
    <row r="116" spans="2:15" ht="20.100000000000001" customHeight="1">
      <c r="D116" s="322"/>
      <c r="E116" s="322"/>
      <c r="F116" s="199"/>
      <c r="N116" s="89"/>
      <c r="O116" s="94"/>
    </row>
    <row r="117" spans="2:15" ht="20.100000000000001" customHeight="1">
      <c r="D117" s="538"/>
      <c r="E117" s="538"/>
      <c r="F117" s="538"/>
      <c r="N117" s="89"/>
      <c r="O117" s="94"/>
    </row>
    <row r="118" spans="2:15" ht="0.6" customHeight="1">
      <c r="D118" s="538"/>
      <c r="E118" s="538"/>
      <c r="F118" s="538"/>
      <c r="N118" s="89"/>
      <c r="O118" s="94"/>
    </row>
    <row r="119" spans="2:15" ht="20.100000000000001" customHeight="1">
      <c r="D119" s="538"/>
      <c r="E119" s="538"/>
      <c r="F119" s="538"/>
      <c r="N119" s="89"/>
      <c r="O119" s="94"/>
    </row>
    <row r="120" spans="2:15" ht="20.100000000000001" customHeight="1">
      <c r="D120" s="539"/>
      <c r="E120" s="539"/>
      <c r="F120" s="539"/>
      <c r="N120" s="89"/>
      <c r="O120" s="94"/>
    </row>
    <row r="121" spans="2:15" ht="20.100000000000001" customHeight="1">
      <c r="D121" s="538"/>
      <c r="E121" s="538"/>
      <c r="F121" s="538"/>
      <c r="N121" s="89"/>
      <c r="O121" s="94"/>
    </row>
    <row r="122" spans="2:15" ht="20.100000000000001" customHeight="1">
      <c r="D122" s="538"/>
      <c r="E122" s="538"/>
      <c r="F122" s="538"/>
      <c r="N122" s="89"/>
      <c r="O122" s="94"/>
    </row>
    <row r="123" spans="2:15" ht="20.100000000000001" customHeight="1">
      <c r="D123" s="322"/>
      <c r="E123" s="322"/>
      <c r="F123" s="199"/>
      <c r="N123" s="89"/>
      <c r="O123" s="94"/>
    </row>
    <row r="124" spans="2:15" ht="20.100000000000001" customHeight="1">
      <c r="B124" s="537"/>
      <c r="C124" s="544"/>
      <c r="D124" s="538"/>
      <c r="E124" s="538"/>
      <c r="F124" s="538"/>
      <c r="N124" s="89"/>
      <c r="O124" s="94"/>
    </row>
    <row r="125" spans="2:15" ht="0.95" customHeight="1">
      <c r="B125" s="537"/>
      <c r="C125" s="544"/>
      <c r="D125" s="538"/>
      <c r="E125" s="538"/>
      <c r="F125" s="538"/>
      <c r="N125" s="89"/>
      <c r="O125" s="94"/>
    </row>
    <row r="126" spans="2:15" ht="5.0999999999999996" customHeight="1">
      <c r="B126" s="537"/>
      <c r="C126" s="544"/>
      <c r="D126" s="538"/>
      <c r="E126" s="538"/>
      <c r="F126" s="538"/>
      <c r="N126" s="89"/>
      <c r="O126" s="94"/>
    </row>
    <row r="127" spans="2:15" ht="20.100000000000001" customHeight="1">
      <c r="B127" s="537"/>
      <c r="C127" s="544"/>
      <c r="D127" s="538"/>
      <c r="E127" s="538"/>
      <c r="F127" s="538"/>
      <c r="N127" s="89"/>
      <c r="O127" s="94"/>
    </row>
    <row r="128" spans="2:15" ht="9.9499999999999993" customHeight="1">
      <c r="B128" s="537"/>
      <c r="C128" s="544"/>
      <c r="D128" s="538"/>
      <c r="E128" s="538"/>
      <c r="F128" s="538"/>
      <c r="N128" s="89"/>
      <c r="O128" s="94"/>
    </row>
    <row r="129" spans="2:15" ht="8.4499999999999993" customHeight="1">
      <c r="B129" s="537"/>
      <c r="C129" s="544"/>
      <c r="D129" s="538"/>
      <c r="E129" s="538"/>
      <c r="F129" s="538"/>
      <c r="N129" s="89"/>
      <c r="O129" s="94"/>
    </row>
    <row r="130" spans="2:15" ht="20.100000000000001" customHeight="1">
      <c r="B130" s="537"/>
      <c r="C130" s="544"/>
      <c r="D130" s="538"/>
      <c r="E130" s="538"/>
      <c r="F130" s="538"/>
      <c r="N130" s="89"/>
      <c r="O130" s="94"/>
    </row>
    <row r="131" spans="2:15" ht="20.100000000000001" customHeight="1">
      <c r="B131" s="537"/>
      <c r="C131" s="544"/>
      <c r="D131" s="538"/>
      <c r="E131" s="538"/>
      <c r="F131" s="538"/>
      <c r="N131" s="89"/>
      <c r="O131" s="94"/>
    </row>
    <row r="132" spans="2:15" ht="20.100000000000001" customHeight="1">
      <c r="B132" s="537"/>
      <c r="C132" s="544"/>
      <c r="D132" s="538"/>
      <c r="E132" s="538"/>
      <c r="F132" s="538"/>
      <c r="N132" s="89"/>
      <c r="O132" s="94"/>
    </row>
    <row r="133" spans="2:15" ht="12.6" customHeight="1">
      <c r="B133" s="537"/>
      <c r="C133" s="544"/>
      <c r="D133" s="538"/>
      <c r="E133" s="538"/>
      <c r="F133" s="538"/>
      <c r="N133" s="89"/>
      <c r="O133" s="94"/>
    </row>
    <row r="134" spans="2:15" ht="20.100000000000001" customHeight="1">
      <c r="C134" s="544"/>
      <c r="D134" s="538"/>
      <c r="E134" s="538"/>
      <c r="F134" s="538"/>
      <c r="N134" s="89"/>
      <c r="O134" s="94"/>
    </row>
    <row r="135" spans="2:15" ht="20.100000000000001" customHeight="1">
      <c r="C135" s="544"/>
      <c r="D135" s="538"/>
      <c r="E135" s="538"/>
      <c r="F135" s="538"/>
      <c r="N135" s="89"/>
      <c r="O135" s="94"/>
    </row>
    <row r="136" spans="2:15" ht="20.100000000000001" customHeight="1">
      <c r="C136" s="544"/>
      <c r="D136" s="538"/>
      <c r="E136" s="538"/>
      <c r="F136" s="538"/>
      <c r="N136" s="89"/>
      <c r="O136" s="94"/>
    </row>
    <row r="137" spans="2:15" ht="12" customHeight="1">
      <c r="C137" s="544"/>
      <c r="D137" s="538"/>
      <c r="E137" s="538"/>
      <c r="F137" s="538"/>
      <c r="N137" s="89"/>
      <c r="O137" s="94"/>
    </row>
    <row r="138" spans="2:15" ht="20.100000000000001" customHeight="1">
      <c r="C138" s="544"/>
      <c r="D138" s="538"/>
      <c r="E138" s="538"/>
      <c r="F138" s="538"/>
      <c r="N138" s="89"/>
      <c r="O138" s="94"/>
    </row>
    <row r="139" spans="2:15" ht="20.100000000000001" customHeight="1">
      <c r="C139" s="544"/>
      <c r="D139" s="538"/>
      <c r="E139" s="538"/>
      <c r="F139" s="538"/>
      <c r="N139" s="89"/>
      <c r="O139" s="94"/>
    </row>
    <row r="140" spans="2:15" ht="20.100000000000001" customHeight="1">
      <c r="C140" s="544"/>
      <c r="D140" s="538"/>
      <c r="E140" s="538"/>
      <c r="F140" s="538"/>
      <c r="N140" s="89"/>
      <c r="O140" s="94"/>
    </row>
    <row r="141" spans="2:15" ht="20.100000000000001" customHeight="1">
      <c r="D141" s="322"/>
      <c r="E141" s="322"/>
      <c r="F141" s="199"/>
      <c r="N141" s="89"/>
      <c r="O141" s="94"/>
    </row>
    <row r="142" spans="2:15" ht="20.100000000000001" customHeight="1">
      <c r="D142" s="538"/>
      <c r="E142" s="538"/>
      <c r="F142" s="538"/>
      <c r="N142" s="89"/>
      <c r="O142" s="94"/>
    </row>
    <row r="143" spans="2:15" ht="20.100000000000001" customHeight="1">
      <c r="D143" s="538"/>
      <c r="E143" s="538"/>
      <c r="F143" s="538"/>
      <c r="N143" s="89"/>
      <c r="O143" s="94"/>
    </row>
    <row r="144" spans="2:15" ht="20.100000000000001" customHeight="1">
      <c r="D144" s="538"/>
      <c r="E144" s="538"/>
      <c r="F144" s="538"/>
      <c r="N144" s="89"/>
      <c r="O144" s="94"/>
    </row>
    <row r="145" spans="2:15" ht="20.100000000000001" customHeight="1">
      <c r="D145" s="538"/>
      <c r="E145" s="538"/>
      <c r="F145" s="538"/>
      <c r="N145" s="89"/>
      <c r="O145" s="94"/>
    </row>
    <row r="146" spans="2:15" ht="20.100000000000001" customHeight="1">
      <c r="D146" s="538"/>
      <c r="E146" s="538"/>
      <c r="F146" s="538"/>
      <c r="N146" s="89"/>
      <c r="O146" s="94"/>
    </row>
    <row r="147" spans="2:15" ht="20.100000000000001" customHeight="1">
      <c r="B147" s="537"/>
      <c r="D147" s="539"/>
      <c r="E147" s="539"/>
      <c r="F147" s="539"/>
      <c r="N147" s="89"/>
      <c r="O147" s="94"/>
    </row>
    <row r="148" spans="2:15" ht="9" customHeight="1">
      <c r="B148" s="537"/>
      <c r="D148" s="539"/>
      <c r="E148" s="539"/>
      <c r="F148" s="539"/>
      <c r="N148" s="89"/>
      <c r="O148" s="94"/>
    </row>
    <row r="149" spans="2:15" ht="6" customHeight="1">
      <c r="B149" s="537"/>
      <c r="D149" s="539"/>
      <c r="E149" s="539"/>
      <c r="F149" s="539"/>
      <c r="N149" s="89"/>
      <c r="O149" s="94"/>
    </row>
    <row r="150" spans="2:15" ht="20.100000000000001" customHeight="1">
      <c r="B150" s="537"/>
      <c r="D150" s="539"/>
      <c r="E150" s="539"/>
      <c r="F150" s="539"/>
      <c r="N150" s="89"/>
      <c r="O150" s="94"/>
    </row>
    <row r="151" spans="2:15" ht="20.100000000000001" customHeight="1">
      <c r="B151" s="537"/>
      <c r="D151" s="539"/>
      <c r="E151" s="539"/>
      <c r="F151" s="539"/>
      <c r="N151" s="89"/>
      <c r="O151" s="94"/>
    </row>
    <row r="152" spans="2:15" ht="20.100000000000001" customHeight="1">
      <c r="D152" s="322"/>
      <c r="E152" s="322"/>
      <c r="F152" s="199"/>
      <c r="N152" s="89"/>
      <c r="O152" s="94"/>
    </row>
    <row r="153" spans="2:15" ht="20.100000000000001" customHeight="1">
      <c r="D153" s="538"/>
      <c r="E153" s="538"/>
      <c r="F153" s="538"/>
      <c r="N153" s="89"/>
      <c r="O153" s="94"/>
    </row>
    <row r="154" spans="2:15" ht="20.100000000000001" customHeight="1">
      <c r="D154" s="538"/>
      <c r="E154" s="538"/>
      <c r="F154" s="538"/>
      <c r="N154" s="89"/>
      <c r="O154" s="94"/>
    </row>
    <row r="155" spans="2:15" ht="20.100000000000001" customHeight="1">
      <c r="D155" s="538"/>
      <c r="E155" s="538"/>
      <c r="F155" s="538"/>
      <c r="N155" s="89"/>
      <c r="O155" s="94"/>
    </row>
    <row r="156" spans="2:15" ht="20.100000000000001" customHeight="1">
      <c r="D156" s="538"/>
      <c r="E156" s="538"/>
      <c r="F156" s="538"/>
      <c r="N156" s="89"/>
      <c r="O156" s="94"/>
    </row>
    <row r="157" spans="2:15" ht="20.100000000000001" customHeight="1">
      <c r="D157" s="539"/>
      <c r="E157" s="539"/>
      <c r="F157" s="539"/>
      <c r="N157" s="89"/>
      <c r="O157" s="94"/>
    </row>
    <row r="158" spans="2:15" ht="20.100000000000001" customHeight="1">
      <c r="D158" s="322"/>
      <c r="E158" s="322"/>
      <c r="F158" s="199"/>
      <c r="N158" s="89"/>
      <c r="O158" s="94"/>
    </row>
    <row r="159" spans="2:15" ht="20.100000000000001" customHeight="1">
      <c r="D159" s="538"/>
      <c r="E159" s="538"/>
      <c r="F159" s="538"/>
      <c r="N159" s="89"/>
      <c r="O159" s="94"/>
    </row>
    <row r="160" spans="2:15" ht="20.100000000000001" customHeight="1">
      <c r="D160" s="538"/>
      <c r="E160" s="538"/>
      <c r="F160" s="538"/>
      <c r="N160" s="89"/>
      <c r="O160" s="94"/>
    </row>
    <row r="161" spans="4:15" ht="20.100000000000001" customHeight="1">
      <c r="D161" s="322"/>
      <c r="E161" s="322"/>
      <c r="F161" s="199"/>
      <c r="N161" s="89"/>
      <c r="O161" s="94"/>
    </row>
    <row r="162" spans="4:15" ht="20.100000000000001" customHeight="1">
      <c r="D162" s="538"/>
      <c r="E162" s="538"/>
      <c r="F162" s="538"/>
      <c r="N162" s="89"/>
      <c r="O162" s="94"/>
    </row>
    <row r="163" spans="4:15" ht="20.100000000000001" customHeight="1">
      <c r="D163" s="538"/>
      <c r="E163" s="538"/>
      <c r="F163" s="538"/>
      <c r="N163" s="89"/>
      <c r="O163" s="94"/>
    </row>
    <row r="164" spans="4:15" ht="3.6" customHeight="1">
      <c r="D164" s="538"/>
      <c r="E164" s="538"/>
      <c r="F164" s="538"/>
      <c r="N164" s="89"/>
      <c r="O164" s="94"/>
    </row>
    <row r="165" spans="4:15" ht="20.100000000000001" customHeight="1">
      <c r="D165" s="538"/>
      <c r="E165" s="538"/>
      <c r="F165" s="538"/>
      <c r="N165" s="89"/>
      <c r="O165" s="94"/>
    </row>
    <row r="166" spans="4:15" ht="20.100000000000001" customHeight="1">
      <c r="D166" s="538"/>
      <c r="E166" s="538"/>
      <c r="F166" s="538"/>
      <c r="N166" s="89"/>
      <c r="O166" s="94"/>
    </row>
    <row r="167" spans="4:15" ht="20.100000000000001" customHeight="1">
      <c r="D167" s="538"/>
      <c r="E167" s="538"/>
      <c r="F167" s="538"/>
      <c r="N167" s="89"/>
      <c r="O167" s="94"/>
    </row>
    <row r="168" spans="4:15" ht="8.4499999999999993" customHeight="1">
      <c r="D168" s="538"/>
      <c r="E168" s="538"/>
      <c r="F168" s="538"/>
      <c r="N168" s="89"/>
      <c r="O168" s="94"/>
    </row>
    <row r="169" spans="4:15" ht="20.100000000000001" customHeight="1">
      <c r="D169" s="538"/>
      <c r="E169" s="538"/>
      <c r="F169" s="538"/>
      <c r="N169" s="89"/>
      <c r="O169" s="94"/>
    </row>
    <row r="170" spans="4:15" ht="20.100000000000001" customHeight="1">
      <c r="D170" s="538"/>
      <c r="E170" s="538"/>
      <c r="F170" s="538"/>
      <c r="N170" s="89"/>
      <c r="O170" s="94"/>
    </row>
    <row r="171" spans="4:15" ht="20.100000000000001" customHeight="1">
      <c r="D171" s="538"/>
      <c r="E171" s="538"/>
      <c r="F171" s="538"/>
      <c r="N171" s="89"/>
      <c r="O171" s="94"/>
    </row>
    <row r="172" spans="4:15" ht="20.100000000000001" customHeight="1">
      <c r="D172" s="538"/>
      <c r="E172" s="538"/>
      <c r="F172" s="538"/>
      <c r="N172" s="89"/>
      <c r="O172" s="94"/>
    </row>
    <row r="173" spans="4:15" ht="20.100000000000001" customHeight="1">
      <c r="D173" s="538"/>
      <c r="E173" s="538"/>
      <c r="F173" s="538"/>
      <c r="N173" s="89"/>
      <c r="O173" s="94"/>
    </row>
    <row r="174" spans="4:15">
      <c r="N174" s="89"/>
      <c r="O174" s="94"/>
    </row>
    <row r="175" spans="4:15">
      <c r="N175" s="89"/>
      <c r="O175" s="94"/>
    </row>
    <row r="176" spans="4:15">
      <c r="N176" s="89"/>
      <c r="O176" s="94"/>
    </row>
    <row r="177" spans="14:15">
      <c r="N177" s="89"/>
      <c r="O177" s="94"/>
    </row>
    <row r="178" spans="14:15">
      <c r="N178" s="89"/>
      <c r="O178" s="94"/>
    </row>
    <row r="179" spans="14:15">
      <c r="N179" s="89"/>
      <c r="O179" s="94"/>
    </row>
    <row r="180" spans="14:15">
      <c r="N180" s="89"/>
      <c r="O180" s="94"/>
    </row>
    <row r="181" spans="14:15">
      <c r="N181" s="89"/>
      <c r="O181" s="94"/>
    </row>
    <row r="182" spans="14:15">
      <c r="N182" s="89"/>
      <c r="O182" s="94"/>
    </row>
    <row r="183" spans="14:15">
      <c r="N183" s="89"/>
      <c r="O183" s="94"/>
    </row>
    <row r="184" spans="14:15">
      <c r="N184" s="89"/>
      <c r="O184" s="94"/>
    </row>
    <row r="185" spans="14:15">
      <c r="N185" s="89"/>
      <c r="O185" s="94"/>
    </row>
    <row r="186" spans="14:15">
      <c r="N186" s="89"/>
      <c r="O186" s="94"/>
    </row>
    <row r="187" spans="14:15">
      <c r="N187" s="89"/>
      <c r="O187" s="94"/>
    </row>
    <row r="188" spans="14:15">
      <c r="N188" s="89"/>
      <c r="O188" s="94"/>
    </row>
    <row r="189" spans="14:15">
      <c r="N189" s="89"/>
      <c r="O189" s="94"/>
    </row>
    <row r="190" spans="14:15">
      <c r="N190" s="89"/>
      <c r="O190" s="94"/>
    </row>
    <row r="191" spans="14:15">
      <c r="N191" s="89"/>
      <c r="O191" s="94"/>
    </row>
    <row r="192" spans="14:15">
      <c r="N192" s="89"/>
      <c r="O192" s="94"/>
    </row>
    <row r="193" spans="14:15">
      <c r="N193" s="89"/>
      <c r="O193" s="94"/>
    </row>
    <row r="194" spans="14:15">
      <c r="N194" s="89"/>
      <c r="O194" s="94"/>
    </row>
    <row r="195" spans="14:15">
      <c r="N195" s="89"/>
      <c r="O195" s="94"/>
    </row>
    <row r="196" spans="14:15">
      <c r="N196" s="89"/>
      <c r="O196" s="94"/>
    </row>
    <row r="197" spans="14:15">
      <c r="N197" s="89"/>
      <c r="O197" s="94"/>
    </row>
    <row r="198" spans="14:15">
      <c r="N198" s="89"/>
      <c r="O198" s="94"/>
    </row>
    <row r="199" spans="14:15">
      <c r="N199" s="89"/>
      <c r="O199" s="94"/>
    </row>
    <row r="200" spans="14:15">
      <c r="N200" s="89"/>
      <c r="O200" s="94"/>
    </row>
    <row r="201" spans="14:15">
      <c r="N201" s="89"/>
      <c r="O201" s="94"/>
    </row>
    <row r="202" spans="14:15">
      <c r="N202" s="89"/>
      <c r="O202" s="94"/>
    </row>
    <row r="203" spans="14:15">
      <c r="N203" s="89"/>
      <c r="O203" s="94"/>
    </row>
    <row r="204" spans="14:15">
      <c r="N204" s="89"/>
      <c r="O204" s="94"/>
    </row>
    <row r="205" spans="14:15">
      <c r="N205" s="89"/>
      <c r="O205" s="94"/>
    </row>
    <row r="206" spans="14:15">
      <c r="N206" s="89"/>
      <c r="O206" s="94"/>
    </row>
    <row r="207" spans="14:15">
      <c r="N207" s="89"/>
      <c r="O207" s="94"/>
    </row>
    <row r="208" spans="14:15">
      <c r="N208" s="89"/>
      <c r="O208" s="94"/>
    </row>
    <row r="209" spans="14:15">
      <c r="N209" s="89"/>
      <c r="O209" s="94"/>
    </row>
    <row r="210" spans="14:15">
      <c r="N210" s="89"/>
      <c r="O210" s="94"/>
    </row>
    <row r="211" spans="14:15">
      <c r="N211" s="89"/>
      <c r="O211" s="94"/>
    </row>
    <row r="212" spans="14:15">
      <c r="N212" s="89"/>
      <c r="O212" s="94"/>
    </row>
    <row r="213" spans="14:15">
      <c r="N213" s="89"/>
      <c r="O213" s="94"/>
    </row>
    <row r="214" spans="14:15">
      <c r="N214" s="89"/>
      <c r="O214" s="94"/>
    </row>
    <row r="215" spans="14:15">
      <c r="N215" s="89"/>
      <c r="O215" s="94"/>
    </row>
    <row r="216" spans="14:15">
      <c r="N216" s="89"/>
      <c r="O216" s="94"/>
    </row>
    <row r="217" spans="14:15">
      <c r="N217" s="89"/>
      <c r="O217" s="94"/>
    </row>
    <row r="218" spans="14:15">
      <c r="N218" s="89"/>
      <c r="O218" s="94"/>
    </row>
    <row r="219" spans="14:15">
      <c r="N219" s="89"/>
      <c r="O219" s="94"/>
    </row>
    <row r="220" spans="14:15">
      <c r="N220" s="89"/>
      <c r="O220" s="94"/>
    </row>
    <row r="221" spans="14:15">
      <c r="N221" s="89"/>
      <c r="O221" s="94"/>
    </row>
    <row r="222" spans="14:15">
      <c r="N222" s="89"/>
      <c r="O222" s="94"/>
    </row>
    <row r="223" spans="14:15">
      <c r="N223" s="89"/>
      <c r="O223" s="94"/>
    </row>
    <row r="224" spans="14:15">
      <c r="N224" s="89"/>
      <c r="O224" s="94"/>
    </row>
    <row r="225" spans="14:15">
      <c r="N225" s="89"/>
      <c r="O225" s="94"/>
    </row>
    <row r="226" spans="14:15">
      <c r="N226" s="89"/>
      <c r="O226" s="94"/>
    </row>
    <row r="227" spans="14:15">
      <c r="N227" s="89"/>
      <c r="O227" s="94"/>
    </row>
    <row r="228" spans="14:15">
      <c r="N228" s="89"/>
      <c r="O228" s="94"/>
    </row>
    <row r="229" spans="14:15">
      <c r="N229" s="89"/>
      <c r="O229" s="94"/>
    </row>
    <row r="230" spans="14:15">
      <c r="N230" s="89"/>
      <c r="O230" s="94"/>
    </row>
    <row r="231" spans="14:15">
      <c r="N231" s="89"/>
      <c r="O231" s="94"/>
    </row>
    <row r="232" spans="14:15">
      <c r="N232" s="89"/>
      <c r="O232" s="94"/>
    </row>
    <row r="233" spans="14:15">
      <c r="N233" s="89"/>
      <c r="O233" s="94"/>
    </row>
    <row r="234" spans="14:15">
      <c r="N234" s="89"/>
      <c r="O234" s="94"/>
    </row>
    <row r="235" spans="14:15">
      <c r="N235" s="89"/>
      <c r="O235" s="94"/>
    </row>
    <row r="236" spans="14:15">
      <c r="N236" s="89"/>
      <c r="O236" s="94"/>
    </row>
    <row r="237" spans="14:15">
      <c r="N237" s="89"/>
      <c r="O237" s="94"/>
    </row>
    <row r="238" spans="14:15">
      <c r="N238" s="89"/>
      <c r="O238" s="94"/>
    </row>
    <row r="239" spans="14:15">
      <c r="N239" s="89"/>
      <c r="O239" s="94"/>
    </row>
    <row r="240" spans="14:15">
      <c r="N240" s="89"/>
      <c r="O240" s="94"/>
    </row>
    <row r="241" spans="14:15">
      <c r="N241" s="89"/>
      <c r="O241" s="94"/>
    </row>
    <row r="242" spans="14:15">
      <c r="N242" s="89"/>
      <c r="O242" s="94"/>
    </row>
    <row r="243" spans="14:15">
      <c r="N243" s="89"/>
      <c r="O243" s="94"/>
    </row>
    <row r="244" spans="14:15">
      <c r="N244" s="89"/>
      <c r="O244" s="94"/>
    </row>
    <row r="245" spans="14:15">
      <c r="N245" s="89"/>
      <c r="O245" s="94"/>
    </row>
    <row r="246" spans="14:15">
      <c r="N246" s="89"/>
      <c r="O246" s="94"/>
    </row>
    <row r="247" spans="14:15">
      <c r="N247" s="89"/>
      <c r="O247" s="94"/>
    </row>
    <row r="248" spans="14:15">
      <c r="N248" s="89"/>
      <c r="O248" s="94"/>
    </row>
    <row r="249" spans="14:15">
      <c r="N249" s="89"/>
      <c r="O249" s="94"/>
    </row>
    <row r="250" spans="14:15">
      <c r="N250" s="89"/>
      <c r="O250" s="94"/>
    </row>
    <row r="251" spans="14:15">
      <c r="N251" s="89"/>
      <c r="O251" s="94"/>
    </row>
    <row r="252" spans="14:15">
      <c r="N252" s="89"/>
      <c r="O252" s="94"/>
    </row>
    <row r="253" spans="14:15">
      <c r="N253" s="89"/>
      <c r="O253" s="94"/>
    </row>
    <row r="254" spans="14:15">
      <c r="N254" s="89"/>
      <c r="O254" s="94"/>
    </row>
    <row r="255" spans="14:15">
      <c r="N255" s="89"/>
      <c r="O255" s="94"/>
    </row>
    <row r="256" spans="14:15">
      <c r="N256" s="89"/>
      <c r="O256" s="94"/>
    </row>
    <row r="257" spans="14:15">
      <c r="N257" s="89"/>
      <c r="O257" s="94"/>
    </row>
    <row r="258" spans="14:15">
      <c r="N258" s="89"/>
      <c r="O258" s="94"/>
    </row>
    <row r="259" spans="14:15">
      <c r="N259" s="89"/>
      <c r="O259" s="94"/>
    </row>
    <row r="260" spans="14:15">
      <c r="N260" s="89"/>
      <c r="O260" s="94"/>
    </row>
    <row r="261" spans="14:15">
      <c r="N261" s="89"/>
      <c r="O261" s="94"/>
    </row>
    <row r="262" spans="14:15">
      <c r="N262" s="89"/>
      <c r="O262" s="94"/>
    </row>
    <row r="263" spans="14:15">
      <c r="N263" s="89"/>
      <c r="O263" s="94"/>
    </row>
    <row r="264" spans="14:15">
      <c r="N264" s="89"/>
      <c r="O264" s="94"/>
    </row>
    <row r="265" spans="14:15">
      <c r="N265" s="89"/>
      <c r="O265" s="94"/>
    </row>
    <row r="266" spans="14:15">
      <c r="N266" s="89"/>
      <c r="O266" s="94"/>
    </row>
    <row r="267" spans="14:15">
      <c r="N267" s="89"/>
      <c r="O267" s="94"/>
    </row>
    <row r="268" spans="14:15">
      <c r="N268" s="89"/>
      <c r="O268" s="94"/>
    </row>
    <row r="269" spans="14:15">
      <c r="N269" s="89"/>
      <c r="O269" s="94"/>
    </row>
    <row r="270" spans="14:15">
      <c r="N270" s="89"/>
      <c r="O270" s="94"/>
    </row>
    <row r="271" spans="14:15">
      <c r="N271" s="89"/>
      <c r="O271" s="94"/>
    </row>
    <row r="272" spans="14:15">
      <c r="N272" s="89"/>
      <c r="O272" s="94"/>
    </row>
    <row r="273" spans="14:15">
      <c r="N273" s="89"/>
      <c r="O273" s="94"/>
    </row>
    <row r="274" spans="14:15">
      <c r="N274" s="89"/>
      <c r="O274" s="94"/>
    </row>
    <row r="275" spans="14:15">
      <c r="N275" s="89"/>
      <c r="O275" s="94"/>
    </row>
    <row r="276" spans="14:15">
      <c r="N276" s="89"/>
      <c r="O276" s="94"/>
    </row>
    <row r="277" spans="14:15">
      <c r="N277" s="89"/>
      <c r="O277" s="94"/>
    </row>
    <row r="278" spans="14:15">
      <c r="N278" s="89"/>
      <c r="O278" s="94"/>
    </row>
    <row r="279" spans="14:15">
      <c r="N279" s="89"/>
      <c r="O279" s="94"/>
    </row>
    <row r="280" spans="14:15">
      <c r="N280" s="89"/>
      <c r="O280" s="94"/>
    </row>
    <row r="281" spans="14:15">
      <c r="N281" s="89"/>
      <c r="O281" s="94"/>
    </row>
    <row r="282" spans="14:15">
      <c r="N282" s="89"/>
      <c r="O282" s="94"/>
    </row>
    <row r="283" spans="14:15">
      <c r="N283" s="89"/>
      <c r="O283" s="94"/>
    </row>
    <row r="284" spans="14:15">
      <c r="N284" s="89"/>
      <c r="O284" s="94"/>
    </row>
    <row r="285" spans="14:15">
      <c r="N285" s="89"/>
      <c r="O285" s="94"/>
    </row>
    <row r="286" spans="14:15">
      <c r="N286" s="89"/>
      <c r="O286" s="94"/>
    </row>
    <row r="287" spans="14:15">
      <c r="N287" s="89"/>
      <c r="O287" s="94"/>
    </row>
    <row r="288" spans="14:15">
      <c r="N288" s="89"/>
      <c r="O288" s="94"/>
    </row>
    <row r="289" spans="14:15">
      <c r="N289" s="89"/>
      <c r="O289" s="94"/>
    </row>
    <row r="290" spans="14:15">
      <c r="N290" s="89"/>
      <c r="O290" s="94"/>
    </row>
    <row r="291" spans="14:15">
      <c r="N291" s="89"/>
      <c r="O291" s="94"/>
    </row>
    <row r="292" spans="14:15">
      <c r="N292" s="89"/>
      <c r="O292" s="94"/>
    </row>
    <row r="293" spans="14:15">
      <c r="N293" s="89"/>
      <c r="O293" s="94"/>
    </row>
    <row r="294" spans="14:15">
      <c r="N294" s="89"/>
      <c r="O294" s="94"/>
    </row>
    <row r="295" spans="14:15">
      <c r="N295" s="89"/>
      <c r="O295" s="94"/>
    </row>
    <row r="296" spans="14:15">
      <c r="N296" s="89"/>
      <c r="O296" s="94"/>
    </row>
    <row r="297" spans="14:15">
      <c r="N297" s="89"/>
      <c r="O297" s="94"/>
    </row>
    <row r="298" spans="14:15">
      <c r="N298" s="89"/>
      <c r="O298" s="94"/>
    </row>
    <row r="299" spans="14:15">
      <c r="N299" s="89"/>
      <c r="O299" s="94"/>
    </row>
    <row r="300" spans="14:15">
      <c r="N300" s="89"/>
      <c r="O300" s="94"/>
    </row>
    <row r="301" spans="14:15">
      <c r="N301" s="89"/>
      <c r="O301" s="94"/>
    </row>
    <row r="302" spans="14:15">
      <c r="N302" s="89"/>
      <c r="O302" s="94"/>
    </row>
    <row r="303" spans="14:15">
      <c r="N303" s="89"/>
      <c r="O303" s="94"/>
    </row>
    <row r="304" spans="14:15">
      <c r="N304" s="89"/>
      <c r="O304" s="94"/>
    </row>
    <row r="305" spans="14:15">
      <c r="N305" s="89"/>
      <c r="O305" s="94"/>
    </row>
    <row r="306" spans="14:15">
      <c r="N306" s="89"/>
      <c r="O306" s="94"/>
    </row>
    <row r="307" spans="14:15">
      <c r="N307" s="89"/>
      <c r="O307" s="94"/>
    </row>
    <row r="308" spans="14:15">
      <c r="N308" s="89"/>
      <c r="O308" s="94"/>
    </row>
    <row r="309" spans="14:15">
      <c r="N309" s="89"/>
      <c r="O309" s="94"/>
    </row>
    <row r="310" spans="14:15">
      <c r="N310" s="89"/>
      <c r="O310" s="94"/>
    </row>
    <row r="311" spans="14:15">
      <c r="N311" s="89"/>
      <c r="O311" s="94"/>
    </row>
    <row r="312" spans="14:15">
      <c r="N312" s="89"/>
      <c r="O312" s="94"/>
    </row>
    <row r="313" spans="14:15">
      <c r="N313" s="89"/>
      <c r="O313" s="94"/>
    </row>
    <row r="314" spans="14:15">
      <c r="N314" s="89"/>
      <c r="O314" s="94"/>
    </row>
    <row r="315" spans="14:15">
      <c r="N315" s="89"/>
      <c r="O315" s="94"/>
    </row>
    <row r="316" spans="14:15">
      <c r="N316" s="89"/>
      <c r="O316" s="94"/>
    </row>
    <row r="317" spans="14:15">
      <c r="N317" s="89"/>
      <c r="O317" s="94"/>
    </row>
    <row r="318" spans="14:15">
      <c r="N318" s="89"/>
      <c r="O318" s="94"/>
    </row>
    <row r="319" spans="14:15">
      <c r="N319" s="89"/>
      <c r="O319" s="94"/>
    </row>
    <row r="320" spans="14:15">
      <c r="N320" s="89"/>
      <c r="O320" s="94"/>
    </row>
    <row r="321" spans="14:15">
      <c r="N321" s="89"/>
      <c r="O321" s="94"/>
    </row>
    <row r="322" spans="14:15">
      <c r="N322" s="89"/>
      <c r="O322" s="94"/>
    </row>
    <row r="323" spans="14:15">
      <c r="N323" s="89"/>
      <c r="O323" s="94"/>
    </row>
    <row r="324" spans="14:15">
      <c r="N324" s="89"/>
      <c r="O324" s="94"/>
    </row>
    <row r="325" spans="14:15">
      <c r="N325" s="89"/>
      <c r="O325" s="94"/>
    </row>
    <row r="326" spans="14:15">
      <c r="N326" s="89"/>
      <c r="O326" s="94"/>
    </row>
    <row r="327" spans="14:15">
      <c r="N327" s="89"/>
      <c r="O327" s="94"/>
    </row>
    <row r="328" spans="14:15">
      <c r="N328" s="89"/>
      <c r="O328" s="94"/>
    </row>
    <row r="329" spans="14:15">
      <c r="N329" s="89"/>
      <c r="O329" s="94"/>
    </row>
    <row r="330" spans="14:15">
      <c r="N330" s="89"/>
      <c r="O330" s="94"/>
    </row>
    <row r="331" spans="14:15">
      <c r="N331" s="89"/>
      <c r="O331" s="94"/>
    </row>
    <row r="332" spans="14:15">
      <c r="N332" s="89"/>
      <c r="O332" s="94"/>
    </row>
    <row r="333" spans="14:15">
      <c r="N333" s="89"/>
      <c r="O333" s="94"/>
    </row>
    <row r="334" spans="14:15">
      <c r="N334" s="89"/>
      <c r="O334" s="94"/>
    </row>
    <row r="335" spans="14:15">
      <c r="N335" s="89"/>
      <c r="O335" s="94"/>
    </row>
    <row r="336" spans="14:15">
      <c r="N336" s="89"/>
      <c r="O336" s="94"/>
    </row>
    <row r="337" spans="14:15">
      <c r="N337" s="89"/>
      <c r="O337" s="94"/>
    </row>
    <row r="338" spans="14:15">
      <c r="N338" s="89"/>
      <c r="O338" s="94"/>
    </row>
    <row r="339" spans="14:15">
      <c r="N339" s="89"/>
      <c r="O339" s="94"/>
    </row>
    <row r="340" spans="14:15">
      <c r="N340" s="89"/>
      <c r="O340" s="94"/>
    </row>
    <row r="341" spans="14:15">
      <c r="N341" s="89"/>
      <c r="O341" s="94"/>
    </row>
    <row r="342" spans="14:15">
      <c r="N342" s="89"/>
      <c r="O342" s="94"/>
    </row>
    <row r="343" spans="14:15">
      <c r="N343" s="89"/>
      <c r="O343" s="94"/>
    </row>
    <row r="344" spans="14:15">
      <c r="N344" s="89"/>
      <c r="O344" s="94"/>
    </row>
    <row r="345" spans="14:15">
      <c r="N345" s="89"/>
      <c r="O345" s="94"/>
    </row>
    <row r="346" spans="14:15">
      <c r="N346" s="89"/>
      <c r="O346" s="94"/>
    </row>
    <row r="347" spans="14:15">
      <c r="N347" s="89"/>
      <c r="O347" s="94"/>
    </row>
    <row r="348" spans="14:15">
      <c r="N348" s="89"/>
      <c r="O348" s="94"/>
    </row>
    <row r="349" spans="14:15">
      <c r="N349" s="89"/>
      <c r="O349" s="94"/>
    </row>
    <row r="350" spans="14:15">
      <c r="N350" s="89"/>
      <c r="O350" s="94"/>
    </row>
    <row r="351" spans="14:15">
      <c r="N351" s="89"/>
      <c r="O351" s="94"/>
    </row>
    <row r="352" spans="14:15">
      <c r="N352" s="89"/>
      <c r="O352" s="94"/>
    </row>
    <row r="353" spans="14:15">
      <c r="N353" s="89"/>
      <c r="O353" s="94"/>
    </row>
    <row r="354" spans="14:15">
      <c r="N354" s="89"/>
      <c r="O354" s="94"/>
    </row>
    <row r="355" spans="14:15">
      <c r="N355" s="89"/>
      <c r="O355" s="94"/>
    </row>
    <row r="356" spans="14:15">
      <c r="N356" s="89"/>
      <c r="O356" s="94"/>
    </row>
    <row r="357" spans="14:15">
      <c r="N357" s="89"/>
      <c r="O357" s="94"/>
    </row>
    <row r="358" spans="14:15">
      <c r="N358" s="89"/>
      <c r="O358" s="94"/>
    </row>
    <row r="359" spans="14:15">
      <c r="N359" s="89"/>
      <c r="O359" s="94"/>
    </row>
    <row r="360" spans="14:15">
      <c r="N360" s="89"/>
      <c r="O360" s="94"/>
    </row>
    <row r="361" spans="14:15">
      <c r="N361" s="89"/>
      <c r="O361" s="94"/>
    </row>
    <row r="362" spans="14:15">
      <c r="N362" s="89"/>
      <c r="O362" s="94"/>
    </row>
    <row r="363" spans="14:15">
      <c r="N363" s="89"/>
      <c r="O363" s="94"/>
    </row>
    <row r="364" spans="14:15">
      <c r="N364" s="89"/>
      <c r="O364" s="94"/>
    </row>
    <row r="365" spans="14:15">
      <c r="N365" s="89"/>
      <c r="O365" s="94"/>
    </row>
    <row r="366" spans="14:15">
      <c r="N366" s="89"/>
      <c r="O366" s="94"/>
    </row>
    <row r="367" spans="14:15">
      <c r="N367" s="89"/>
      <c r="O367" s="94"/>
    </row>
    <row r="368" spans="14:15">
      <c r="N368" s="89"/>
      <c r="O368" s="94"/>
    </row>
    <row r="369" spans="14:15">
      <c r="N369" s="89"/>
      <c r="O369" s="94"/>
    </row>
    <row r="370" spans="14:15">
      <c r="N370" s="89"/>
      <c r="O370" s="94"/>
    </row>
    <row r="371" spans="14:15">
      <c r="N371" s="89"/>
      <c r="O371" s="94"/>
    </row>
    <row r="372" spans="14:15">
      <c r="N372" s="89"/>
      <c r="O372" s="94"/>
    </row>
    <row r="373" spans="14:15">
      <c r="N373" s="89"/>
      <c r="O373" s="94"/>
    </row>
    <row r="374" spans="14:15">
      <c r="N374" s="89"/>
      <c r="O374" s="94"/>
    </row>
    <row r="375" spans="14:15">
      <c r="N375" s="89"/>
      <c r="O375" s="94"/>
    </row>
    <row r="376" spans="14:15">
      <c r="N376" s="89"/>
      <c r="O376" s="94"/>
    </row>
    <row r="377" spans="14:15">
      <c r="N377" s="89"/>
      <c r="O377" s="94"/>
    </row>
    <row r="378" spans="14:15">
      <c r="N378" s="89"/>
      <c r="O378" s="94"/>
    </row>
    <row r="379" spans="14:15">
      <c r="N379" s="89"/>
      <c r="O379" s="94"/>
    </row>
    <row r="380" spans="14:15">
      <c r="N380" s="89"/>
      <c r="O380" s="94"/>
    </row>
    <row r="381" spans="14:15">
      <c r="N381" s="89"/>
      <c r="O381" s="94"/>
    </row>
    <row r="382" spans="14:15">
      <c r="N382" s="89"/>
      <c r="O382" s="94"/>
    </row>
    <row r="383" spans="14:15">
      <c r="N383" s="89"/>
      <c r="O383" s="94"/>
    </row>
    <row r="384" spans="14:15">
      <c r="N384" s="89"/>
      <c r="O384" s="94"/>
    </row>
    <row r="385" spans="14:15">
      <c r="N385" s="89"/>
      <c r="O385" s="94"/>
    </row>
    <row r="386" spans="14:15">
      <c r="N386" s="89"/>
      <c r="O386" s="94"/>
    </row>
    <row r="387" spans="14:15">
      <c r="N387" s="89"/>
      <c r="O387" s="94"/>
    </row>
    <row r="388" spans="14:15">
      <c r="N388" s="89"/>
      <c r="O388" s="94"/>
    </row>
    <row r="389" spans="14:15">
      <c r="N389" s="89"/>
      <c r="O389" s="94"/>
    </row>
    <row r="390" spans="14:15">
      <c r="N390" s="89"/>
      <c r="O390" s="94"/>
    </row>
    <row r="391" spans="14:15">
      <c r="N391" s="89"/>
      <c r="O391" s="94"/>
    </row>
    <row r="392" spans="14:15">
      <c r="N392" s="89"/>
      <c r="O392" s="94"/>
    </row>
    <row r="393" spans="14:15">
      <c r="N393" s="89"/>
      <c r="O393" s="94"/>
    </row>
    <row r="394" spans="14:15">
      <c r="N394" s="89"/>
      <c r="O394" s="94"/>
    </row>
    <row r="395" spans="14:15">
      <c r="N395" s="89"/>
      <c r="O395" s="94"/>
    </row>
    <row r="396" spans="14:15">
      <c r="N396" s="89"/>
      <c r="O396" s="94"/>
    </row>
    <row r="397" spans="14:15">
      <c r="N397" s="89"/>
      <c r="O397" s="94"/>
    </row>
    <row r="398" spans="14:15">
      <c r="N398" s="89"/>
      <c r="O398" s="94"/>
    </row>
    <row r="399" spans="14:15">
      <c r="N399" s="89"/>
      <c r="O399" s="94"/>
    </row>
    <row r="400" spans="14:15">
      <c r="N400" s="89"/>
      <c r="O400" s="94"/>
    </row>
    <row r="401" spans="14:15">
      <c r="N401" s="89"/>
      <c r="O401" s="94"/>
    </row>
    <row r="402" spans="14:15">
      <c r="N402" s="89"/>
      <c r="O402" s="94"/>
    </row>
    <row r="403" spans="14:15">
      <c r="N403" s="89"/>
      <c r="O403" s="94"/>
    </row>
    <row r="404" spans="14:15">
      <c r="N404" s="89"/>
      <c r="O404" s="94"/>
    </row>
    <row r="405" spans="14:15">
      <c r="N405" s="89"/>
      <c r="O405" s="94"/>
    </row>
    <row r="406" spans="14:15">
      <c r="N406" s="89"/>
      <c r="O406" s="94"/>
    </row>
    <row r="407" spans="14:15">
      <c r="N407" s="89"/>
      <c r="O407" s="94"/>
    </row>
    <row r="408" spans="14:15">
      <c r="N408" s="89"/>
      <c r="O408" s="94"/>
    </row>
    <row r="409" spans="14:15">
      <c r="N409" s="89"/>
      <c r="O409" s="94"/>
    </row>
    <row r="410" spans="14:15">
      <c r="N410" s="89"/>
      <c r="O410" s="94"/>
    </row>
    <row r="411" spans="14:15">
      <c r="N411" s="89"/>
      <c r="O411" s="94"/>
    </row>
    <row r="412" spans="14:15">
      <c r="N412" s="89"/>
      <c r="O412" s="94"/>
    </row>
    <row r="413" spans="14:15">
      <c r="N413" s="89"/>
      <c r="O413" s="94"/>
    </row>
    <row r="414" spans="14:15">
      <c r="N414" s="89"/>
      <c r="O414" s="94"/>
    </row>
    <row r="415" spans="14:15">
      <c r="N415" s="89"/>
      <c r="O415" s="94"/>
    </row>
    <row r="416" spans="14:15">
      <c r="N416" s="89"/>
      <c r="O416" s="94"/>
    </row>
    <row r="417" spans="14:15">
      <c r="N417" s="89"/>
      <c r="O417" s="94"/>
    </row>
    <row r="418" spans="14:15">
      <c r="N418" s="89"/>
      <c r="O418" s="94"/>
    </row>
    <row r="419" spans="14:15">
      <c r="N419" s="89"/>
      <c r="O419" s="94"/>
    </row>
    <row r="420" spans="14:15">
      <c r="N420" s="89"/>
      <c r="O420" s="94"/>
    </row>
    <row r="421" spans="14:15">
      <c r="N421" s="89"/>
      <c r="O421" s="94"/>
    </row>
    <row r="422" spans="14:15">
      <c r="N422" s="89"/>
      <c r="O422" s="94"/>
    </row>
    <row r="423" spans="14:15">
      <c r="N423" s="89"/>
      <c r="O423" s="94"/>
    </row>
    <row r="424" spans="14:15">
      <c r="N424" s="89"/>
      <c r="O424" s="94"/>
    </row>
    <row r="425" spans="14:15">
      <c r="N425" s="89"/>
      <c r="O425" s="94"/>
    </row>
    <row r="426" spans="14:15">
      <c r="N426" s="89"/>
      <c r="O426" s="94"/>
    </row>
    <row r="427" spans="14:15">
      <c r="N427" s="89"/>
      <c r="O427" s="94"/>
    </row>
    <row r="428" spans="14:15">
      <c r="N428" s="89"/>
      <c r="O428" s="94"/>
    </row>
    <row r="429" spans="14:15">
      <c r="N429" s="89"/>
      <c r="O429" s="94"/>
    </row>
    <row r="430" spans="14:15">
      <c r="N430" s="89"/>
      <c r="O430" s="94"/>
    </row>
    <row r="431" spans="14:15">
      <c r="N431" s="89"/>
      <c r="O431" s="94"/>
    </row>
    <row r="432" spans="14:15">
      <c r="N432" s="89"/>
      <c r="O432" s="94"/>
    </row>
    <row r="433" spans="14:15">
      <c r="N433" s="89"/>
      <c r="O433" s="94"/>
    </row>
    <row r="434" spans="14:15">
      <c r="N434" s="89"/>
      <c r="O434" s="94"/>
    </row>
    <row r="435" spans="14:15">
      <c r="N435" s="89"/>
      <c r="O435" s="94"/>
    </row>
    <row r="436" spans="14:15">
      <c r="N436" s="89"/>
      <c r="O436" s="94"/>
    </row>
    <row r="437" spans="14:15">
      <c r="N437" s="89"/>
      <c r="O437" s="94"/>
    </row>
    <row r="438" spans="14:15">
      <c r="N438" s="89"/>
      <c r="O438" s="94"/>
    </row>
    <row r="439" spans="14:15">
      <c r="N439" s="89"/>
      <c r="O439" s="94"/>
    </row>
    <row r="440" spans="14:15">
      <c r="N440" s="89"/>
      <c r="O440" s="94"/>
    </row>
    <row r="441" spans="14:15">
      <c r="N441" s="89"/>
      <c r="O441" s="94"/>
    </row>
    <row r="442" spans="14:15">
      <c r="N442" s="89"/>
      <c r="O442" s="94"/>
    </row>
    <row r="443" spans="14:15">
      <c r="N443" s="89"/>
      <c r="O443" s="94"/>
    </row>
    <row r="444" spans="14:15">
      <c r="N444" s="89"/>
      <c r="O444" s="94"/>
    </row>
    <row r="445" spans="14:15">
      <c r="N445" s="89"/>
      <c r="O445" s="94"/>
    </row>
    <row r="446" spans="14:15">
      <c r="N446" s="89"/>
      <c r="O446" s="94"/>
    </row>
    <row r="447" spans="14:15">
      <c r="N447" s="89"/>
      <c r="O447" s="94"/>
    </row>
    <row r="448" spans="14:15">
      <c r="N448" s="89"/>
      <c r="O448" s="94"/>
    </row>
    <row r="449" spans="14:15">
      <c r="N449" s="89"/>
      <c r="O449" s="94"/>
    </row>
    <row r="450" spans="14:15">
      <c r="N450" s="89"/>
      <c r="O450" s="94"/>
    </row>
    <row r="451" spans="14:15">
      <c r="N451" s="89"/>
      <c r="O451" s="94"/>
    </row>
    <row r="452" spans="14:15">
      <c r="N452" s="89"/>
      <c r="O452" s="94"/>
    </row>
    <row r="453" spans="14:15">
      <c r="N453" s="89"/>
      <c r="O453" s="94"/>
    </row>
    <row r="454" spans="14:15">
      <c r="N454" s="89"/>
      <c r="O454" s="94"/>
    </row>
    <row r="455" spans="14:15">
      <c r="N455" s="89"/>
      <c r="O455" s="94"/>
    </row>
    <row r="456" spans="14:15">
      <c r="N456" s="89"/>
      <c r="O456" s="94"/>
    </row>
    <row r="457" spans="14:15">
      <c r="N457" s="89"/>
      <c r="O457" s="94"/>
    </row>
    <row r="458" spans="14:15">
      <c r="N458" s="89"/>
      <c r="O458" s="94"/>
    </row>
    <row r="459" spans="14:15">
      <c r="N459" s="89"/>
      <c r="O459" s="94"/>
    </row>
    <row r="460" spans="14:15">
      <c r="N460" s="89"/>
      <c r="O460" s="94"/>
    </row>
    <row r="461" spans="14:15">
      <c r="N461" s="89"/>
      <c r="O461" s="94"/>
    </row>
    <row r="462" spans="14:15">
      <c r="N462" s="89"/>
      <c r="O462" s="94"/>
    </row>
    <row r="463" spans="14:15">
      <c r="N463" s="89"/>
      <c r="O463" s="94"/>
    </row>
    <row r="464" spans="14:15">
      <c r="N464" s="89"/>
      <c r="O464" s="94"/>
    </row>
    <row r="465" spans="14:15">
      <c r="N465" s="89"/>
      <c r="O465" s="94"/>
    </row>
    <row r="466" spans="14:15">
      <c r="N466" s="89"/>
      <c r="O466" s="94"/>
    </row>
    <row r="467" spans="14:15">
      <c r="N467" s="89"/>
      <c r="O467" s="94"/>
    </row>
    <row r="468" spans="14:15">
      <c r="N468" s="89"/>
      <c r="O468" s="94"/>
    </row>
    <row r="469" spans="14:15">
      <c r="N469" s="89"/>
      <c r="O469" s="94"/>
    </row>
    <row r="470" spans="14:15">
      <c r="N470" s="89"/>
      <c r="O470" s="94"/>
    </row>
    <row r="471" spans="14:15">
      <c r="N471" s="89"/>
      <c r="O471" s="94"/>
    </row>
    <row r="472" spans="14:15">
      <c r="N472" s="89"/>
      <c r="O472" s="94"/>
    </row>
    <row r="473" spans="14:15">
      <c r="N473" s="89"/>
      <c r="O473" s="94"/>
    </row>
    <row r="474" spans="14:15">
      <c r="N474" s="89"/>
      <c r="O474" s="94"/>
    </row>
    <row r="475" spans="14:15">
      <c r="N475" s="89"/>
      <c r="O475" s="94"/>
    </row>
    <row r="476" spans="14:15">
      <c r="N476" s="89"/>
      <c r="O476" s="94"/>
    </row>
    <row r="477" spans="14:15">
      <c r="N477" s="89"/>
      <c r="O477" s="94"/>
    </row>
    <row r="478" spans="14:15">
      <c r="N478" s="89"/>
      <c r="O478" s="94"/>
    </row>
    <row r="479" spans="14:15">
      <c r="N479" s="89"/>
      <c r="O479" s="94"/>
    </row>
    <row r="480" spans="14:15">
      <c r="N480" s="89"/>
      <c r="O480" s="94"/>
    </row>
    <row r="481" spans="14:15">
      <c r="N481" s="89"/>
      <c r="O481" s="94"/>
    </row>
    <row r="482" spans="14:15">
      <c r="N482" s="89"/>
      <c r="O482" s="94"/>
    </row>
    <row r="483" spans="14:15">
      <c r="N483" s="89"/>
      <c r="O483" s="94"/>
    </row>
    <row r="484" spans="14:15">
      <c r="N484" s="89"/>
      <c r="O484" s="94"/>
    </row>
    <row r="485" spans="14:15">
      <c r="N485" s="89"/>
      <c r="O485" s="94"/>
    </row>
    <row r="486" spans="14:15">
      <c r="N486" s="89"/>
      <c r="O486" s="94"/>
    </row>
    <row r="487" spans="14:15">
      <c r="N487" s="89"/>
      <c r="O487" s="94"/>
    </row>
    <row r="488" spans="14:15">
      <c r="N488" s="89"/>
      <c r="O488" s="94"/>
    </row>
    <row r="489" spans="14:15">
      <c r="N489" s="89"/>
      <c r="O489" s="94"/>
    </row>
    <row r="490" spans="14:15">
      <c r="N490" s="89"/>
      <c r="O490" s="94"/>
    </row>
    <row r="491" spans="14:15">
      <c r="N491" s="89"/>
      <c r="O491" s="94"/>
    </row>
    <row r="492" spans="14:15">
      <c r="N492" s="89"/>
      <c r="O492" s="94"/>
    </row>
    <row r="493" spans="14:15">
      <c r="N493" s="89"/>
      <c r="O493" s="94"/>
    </row>
    <row r="494" spans="14:15">
      <c r="N494" s="89"/>
      <c r="O494" s="94"/>
    </row>
    <row r="495" spans="14:15">
      <c r="N495" s="89"/>
      <c r="O495" s="94"/>
    </row>
    <row r="496" spans="14:15">
      <c r="N496" s="89"/>
      <c r="O496" s="94"/>
    </row>
    <row r="497" spans="14:15">
      <c r="N497" s="89"/>
      <c r="O497" s="94"/>
    </row>
    <row r="498" spans="14:15">
      <c r="N498" s="89"/>
      <c r="O498" s="94"/>
    </row>
    <row r="499" spans="14:15">
      <c r="N499" s="89"/>
      <c r="O499" s="94"/>
    </row>
    <row r="500" spans="14:15">
      <c r="N500" s="89"/>
      <c r="O500" s="94"/>
    </row>
    <row r="501" spans="14:15">
      <c r="N501" s="89"/>
      <c r="O501" s="94"/>
    </row>
    <row r="502" spans="14:15">
      <c r="N502" s="89"/>
      <c r="O502" s="94"/>
    </row>
    <row r="503" spans="14:15">
      <c r="N503" s="89"/>
      <c r="O503" s="94"/>
    </row>
    <row r="504" spans="14:15">
      <c r="N504" s="89"/>
      <c r="O504" s="94"/>
    </row>
    <row r="505" spans="14:15">
      <c r="N505" s="89"/>
      <c r="O505" s="94"/>
    </row>
    <row r="506" spans="14:15">
      <c r="N506" s="89"/>
      <c r="O506" s="94"/>
    </row>
    <row r="507" spans="14:15">
      <c r="N507" s="89"/>
      <c r="O507" s="94"/>
    </row>
    <row r="508" spans="14:15">
      <c r="N508" s="89"/>
      <c r="O508" s="94"/>
    </row>
    <row r="509" spans="14:15">
      <c r="N509" s="89"/>
      <c r="O509" s="94"/>
    </row>
    <row r="510" spans="14:15">
      <c r="N510" s="89"/>
      <c r="O510" s="94"/>
    </row>
    <row r="511" spans="14:15">
      <c r="N511" s="89"/>
      <c r="O511" s="94"/>
    </row>
    <row r="512" spans="14:15">
      <c r="N512" s="89"/>
      <c r="O512" s="94"/>
    </row>
    <row r="513" spans="14:15">
      <c r="N513" s="89"/>
      <c r="O513" s="94"/>
    </row>
    <row r="514" spans="14:15">
      <c r="N514" s="89"/>
      <c r="O514" s="94"/>
    </row>
    <row r="515" spans="14:15">
      <c r="N515" s="89"/>
      <c r="O515" s="94"/>
    </row>
    <row r="516" spans="14:15">
      <c r="N516" s="89"/>
      <c r="O516" s="94"/>
    </row>
    <row r="517" spans="14:15">
      <c r="N517" s="89"/>
      <c r="O517" s="94"/>
    </row>
    <row r="518" spans="14:15">
      <c r="N518" s="89"/>
      <c r="O518" s="94"/>
    </row>
    <row r="519" spans="14:15">
      <c r="N519" s="89"/>
      <c r="O519" s="94"/>
    </row>
    <row r="520" spans="14:15">
      <c r="N520" s="89"/>
      <c r="O520" s="94"/>
    </row>
    <row r="521" spans="14:15">
      <c r="N521" s="89"/>
      <c r="O521" s="94"/>
    </row>
    <row r="522" spans="14:15">
      <c r="N522" s="89"/>
      <c r="O522" s="94"/>
    </row>
    <row r="523" spans="14:15">
      <c r="N523" s="89"/>
      <c r="O523" s="94"/>
    </row>
    <row r="524" spans="14:15">
      <c r="N524" s="89"/>
      <c r="O524" s="94"/>
    </row>
    <row r="525" spans="14:15">
      <c r="N525" s="89"/>
      <c r="O525" s="94"/>
    </row>
    <row r="526" spans="14:15">
      <c r="N526" s="89"/>
      <c r="O526" s="94"/>
    </row>
    <row r="527" spans="14:15">
      <c r="N527" s="89"/>
      <c r="O527" s="94"/>
    </row>
    <row r="528" spans="14:15">
      <c r="N528" s="89"/>
      <c r="O528" s="94"/>
    </row>
    <row r="529" spans="14:15">
      <c r="N529" s="89"/>
      <c r="O529" s="94"/>
    </row>
    <row r="530" spans="14:15">
      <c r="N530" s="89"/>
      <c r="O530" s="94"/>
    </row>
    <row r="531" spans="14:15">
      <c r="N531" s="89"/>
      <c r="O531" s="94"/>
    </row>
    <row r="532" spans="14:15">
      <c r="N532" s="89"/>
      <c r="O532" s="94"/>
    </row>
    <row r="533" spans="14:15">
      <c r="N533" s="89"/>
      <c r="O533" s="94"/>
    </row>
    <row r="534" spans="14:15">
      <c r="N534" s="89"/>
      <c r="O534" s="94"/>
    </row>
    <row r="535" spans="14:15">
      <c r="N535" s="89"/>
      <c r="O535" s="94"/>
    </row>
    <row r="536" spans="14:15">
      <c r="N536" s="89"/>
      <c r="O536" s="94"/>
    </row>
    <row r="537" spans="14:15">
      <c r="N537" s="89"/>
      <c r="O537" s="94"/>
    </row>
    <row r="538" spans="14:15">
      <c r="N538" s="89"/>
      <c r="O538" s="94"/>
    </row>
    <row r="539" spans="14:15">
      <c r="N539" s="89"/>
      <c r="O539" s="94"/>
    </row>
    <row r="540" spans="14:15">
      <c r="N540" s="89"/>
      <c r="O540" s="94"/>
    </row>
    <row r="541" spans="14:15">
      <c r="N541" s="89"/>
      <c r="O541" s="94"/>
    </row>
    <row r="542" spans="14:15">
      <c r="N542" s="89"/>
      <c r="O542" s="94"/>
    </row>
    <row r="543" spans="14:15">
      <c r="N543" s="89"/>
      <c r="O543" s="94"/>
    </row>
    <row r="544" spans="14:15">
      <c r="N544" s="89"/>
      <c r="O544" s="94"/>
    </row>
    <row r="545" spans="14:15">
      <c r="N545" s="89"/>
      <c r="O545" s="94"/>
    </row>
    <row r="546" spans="14:15">
      <c r="N546" s="89"/>
      <c r="O546" s="94"/>
    </row>
    <row r="547" spans="14:15">
      <c r="N547" s="89"/>
      <c r="O547" s="94"/>
    </row>
    <row r="548" spans="14:15">
      <c r="N548" s="89"/>
      <c r="O548" s="94"/>
    </row>
    <row r="549" spans="14:15">
      <c r="N549" s="89"/>
      <c r="O549" s="94"/>
    </row>
    <row r="550" spans="14:15">
      <c r="N550" s="89"/>
      <c r="O550" s="94"/>
    </row>
    <row r="551" spans="14:15">
      <c r="N551" s="89"/>
      <c r="O551" s="94"/>
    </row>
    <row r="552" spans="14:15">
      <c r="N552" s="89"/>
      <c r="O552" s="94"/>
    </row>
    <row r="553" spans="14:15">
      <c r="N553" s="89"/>
      <c r="O553" s="94"/>
    </row>
    <row r="554" spans="14:15">
      <c r="N554" s="89"/>
      <c r="O554" s="94"/>
    </row>
    <row r="555" spans="14:15">
      <c r="N555" s="89"/>
      <c r="O555" s="94"/>
    </row>
    <row r="556" spans="14:15">
      <c r="N556" s="89"/>
      <c r="O556" s="94"/>
    </row>
    <row r="557" spans="14:15">
      <c r="N557" s="89"/>
      <c r="O557" s="94"/>
    </row>
    <row r="558" spans="14:15">
      <c r="N558" s="89"/>
      <c r="O558" s="94"/>
    </row>
    <row r="559" spans="14:15">
      <c r="N559" s="89"/>
      <c r="O559" s="94"/>
    </row>
    <row r="560" spans="14:15">
      <c r="N560" s="89"/>
      <c r="O560" s="94"/>
    </row>
    <row r="561" spans="14:15">
      <c r="N561" s="89"/>
      <c r="O561" s="94"/>
    </row>
    <row r="562" spans="14:15">
      <c r="N562" s="89"/>
      <c r="O562" s="94"/>
    </row>
    <row r="563" spans="14:15">
      <c r="N563" s="89"/>
      <c r="O563" s="94"/>
    </row>
    <row r="564" spans="14:15">
      <c r="N564" s="89"/>
      <c r="O564" s="94"/>
    </row>
    <row r="565" spans="14:15">
      <c r="N565" s="89"/>
      <c r="O565" s="94"/>
    </row>
    <row r="566" spans="14:15">
      <c r="N566" s="89"/>
      <c r="O566" s="94"/>
    </row>
    <row r="567" spans="14:15">
      <c r="N567" s="89"/>
      <c r="O567" s="94"/>
    </row>
    <row r="568" spans="14:15">
      <c r="N568" s="89"/>
      <c r="O568" s="94"/>
    </row>
    <row r="569" spans="14:15">
      <c r="N569" s="89"/>
      <c r="O569" s="94"/>
    </row>
    <row r="570" spans="14:15">
      <c r="N570" s="89"/>
      <c r="O570" s="94"/>
    </row>
    <row r="571" spans="14:15">
      <c r="N571" s="89"/>
      <c r="O571" s="94"/>
    </row>
    <row r="572" spans="14:15">
      <c r="N572" s="89"/>
      <c r="O572" s="94"/>
    </row>
    <row r="573" spans="14:15">
      <c r="N573" s="89"/>
      <c r="O573" s="94"/>
    </row>
    <row r="574" spans="14:15">
      <c r="N574" s="89"/>
      <c r="O574" s="94"/>
    </row>
    <row r="575" spans="14:15">
      <c r="N575" s="89"/>
      <c r="O575" s="94"/>
    </row>
    <row r="576" spans="14:15">
      <c r="N576" s="89"/>
      <c r="O576" s="94"/>
    </row>
    <row r="577" spans="14:15">
      <c r="N577" s="89"/>
      <c r="O577" s="94"/>
    </row>
    <row r="578" spans="14:15">
      <c r="N578" s="89"/>
      <c r="O578" s="94"/>
    </row>
    <row r="579" spans="14:15">
      <c r="N579" s="89"/>
      <c r="O579" s="94"/>
    </row>
    <row r="580" spans="14:15">
      <c r="N580" s="89"/>
      <c r="O580" s="94"/>
    </row>
    <row r="581" spans="14:15">
      <c r="N581" s="89"/>
      <c r="O581" s="94"/>
    </row>
    <row r="582" spans="14:15">
      <c r="N582" s="89"/>
      <c r="O582" s="94"/>
    </row>
    <row r="583" spans="14:15">
      <c r="N583" s="89"/>
      <c r="O583" s="94"/>
    </row>
    <row r="584" spans="14:15">
      <c r="N584" s="89"/>
      <c r="O584" s="94"/>
    </row>
    <row r="585" spans="14:15">
      <c r="N585" s="89"/>
      <c r="O585" s="94"/>
    </row>
    <row r="586" spans="14:15">
      <c r="N586" s="89"/>
      <c r="O586" s="94"/>
    </row>
    <row r="587" spans="14:15">
      <c r="N587" s="89"/>
      <c r="O587" s="94"/>
    </row>
    <row r="588" spans="14:15">
      <c r="N588" s="89"/>
      <c r="O588" s="94"/>
    </row>
    <row r="589" spans="14:15">
      <c r="N589" s="89"/>
      <c r="O589" s="94"/>
    </row>
    <row r="590" spans="14:15">
      <c r="N590" s="89"/>
      <c r="O590" s="94"/>
    </row>
    <row r="591" spans="14:15">
      <c r="N591" s="89"/>
      <c r="O591" s="94"/>
    </row>
    <row r="592" spans="14:15">
      <c r="N592" s="89"/>
      <c r="O592" s="94"/>
    </row>
    <row r="593" spans="14:15">
      <c r="N593" s="89"/>
      <c r="O593" s="94"/>
    </row>
    <row r="594" spans="14:15">
      <c r="N594" s="89"/>
      <c r="O594" s="94"/>
    </row>
    <row r="595" spans="14:15">
      <c r="N595" s="89"/>
      <c r="O595" s="94"/>
    </row>
    <row r="596" spans="14:15">
      <c r="N596" s="89"/>
      <c r="O596" s="94"/>
    </row>
    <row r="597" spans="14:15">
      <c r="N597" s="89"/>
      <c r="O597" s="94"/>
    </row>
    <row r="598" spans="14:15">
      <c r="N598" s="89"/>
      <c r="O598" s="94"/>
    </row>
    <row r="599" spans="14:15">
      <c r="N599" s="89"/>
      <c r="O599" s="94"/>
    </row>
    <row r="600" spans="14:15">
      <c r="N600" s="89"/>
      <c r="O600" s="94"/>
    </row>
    <row r="601" spans="14:15">
      <c r="N601" s="89"/>
      <c r="O601" s="94"/>
    </row>
    <row r="602" spans="14:15">
      <c r="N602" s="89"/>
      <c r="O602" s="94"/>
    </row>
    <row r="603" spans="14:15">
      <c r="N603" s="89"/>
      <c r="O603" s="94"/>
    </row>
    <row r="604" spans="14:15">
      <c r="N604" s="89"/>
      <c r="O604" s="94"/>
    </row>
    <row r="605" spans="14:15">
      <c r="N605" s="89"/>
      <c r="O605" s="94"/>
    </row>
    <row r="606" spans="14:15">
      <c r="N606" s="89"/>
      <c r="O606" s="94"/>
    </row>
    <row r="607" spans="14:15">
      <c r="N607" s="89"/>
      <c r="O607" s="94"/>
    </row>
    <row r="608" spans="14:15">
      <c r="N608" s="89"/>
      <c r="O608" s="94"/>
    </row>
    <row r="609" spans="14:15">
      <c r="N609" s="89"/>
      <c r="O609" s="94"/>
    </row>
    <row r="610" spans="14:15">
      <c r="N610" s="89"/>
      <c r="O610" s="94"/>
    </row>
    <row r="611" spans="14:15">
      <c r="N611" s="89"/>
      <c r="O611" s="94"/>
    </row>
    <row r="612" spans="14:15">
      <c r="N612" s="89"/>
      <c r="O612" s="94"/>
    </row>
    <row r="613" spans="14:15">
      <c r="N613" s="89"/>
      <c r="O613" s="94"/>
    </row>
    <row r="614" spans="14:15">
      <c r="N614" s="89"/>
      <c r="O614" s="94"/>
    </row>
    <row r="615" spans="14:15">
      <c r="N615" s="89"/>
      <c r="O615" s="94"/>
    </row>
    <row r="616" spans="14:15">
      <c r="N616" s="89"/>
      <c r="O616" s="94"/>
    </row>
    <row r="617" spans="14:15">
      <c r="N617" s="89"/>
      <c r="O617" s="94"/>
    </row>
    <row r="618" spans="14:15">
      <c r="N618" s="89"/>
      <c r="O618" s="94"/>
    </row>
    <row r="619" spans="14:15">
      <c r="N619" s="89"/>
      <c r="O619" s="94"/>
    </row>
    <row r="620" spans="14:15">
      <c r="N620" s="89"/>
      <c r="O620" s="94"/>
    </row>
    <row r="621" spans="14:15">
      <c r="N621" s="89"/>
      <c r="O621" s="94"/>
    </row>
    <row r="622" spans="14:15">
      <c r="N622" s="89"/>
      <c r="O622" s="94"/>
    </row>
    <row r="623" spans="14:15">
      <c r="N623" s="89"/>
      <c r="O623" s="94"/>
    </row>
    <row r="624" spans="14:15">
      <c r="N624" s="89"/>
      <c r="O624" s="94"/>
    </row>
    <row r="625" spans="14:15">
      <c r="N625" s="89"/>
      <c r="O625" s="94"/>
    </row>
    <row r="626" spans="14:15">
      <c r="N626" s="89"/>
      <c r="O626" s="94"/>
    </row>
    <row r="627" spans="14:15">
      <c r="N627" s="89"/>
      <c r="O627" s="94"/>
    </row>
    <row r="628" spans="14:15">
      <c r="N628" s="89"/>
      <c r="O628" s="94"/>
    </row>
    <row r="629" spans="14:15">
      <c r="N629" s="89"/>
      <c r="O629" s="94"/>
    </row>
    <row r="630" spans="14:15">
      <c r="N630" s="89"/>
      <c r="O630" s="94"/>
    </row>
    <row r="631" spans="14:15">
      <c r="N631" s="89"/>
      <c r="O631" s="94"/>
    </row>
    <row r="632" spans="14:15">
      <c r="N632" s="89"/>
      <c r="O632" s="94"/>
    </row>
    <row r="633" spans="14:15">
      <c r="N633" s="89"/>
      <c r="O633" s="94"/>
    </row>
    <row r="634" spans="14:15">
      <c r="N634" s="89"/>
      <c r="O634" s="94"/>
    </row>
    <row r="635" spans="14:15">
      <c r="N635" s="89"/>
      <c r="O635" s="94"/>
    </row>
    <row r="636" spans="14:15">
      <c r="N636" s="89"/>
      <c r="O636" s="94"/>
    </row>
    <row r="637" spans="14:15">
      <c r="N637" s="89"/>
      <c r="O637" s="94"/>
    </row>
    <row r="638" spans="14:15">
      <c r="N638" s="89"/>
      <c r="O638" s="94"/>
    </row>
    <row r="639" spans="14:15">
      <c r="N639" s="89"/>
      <c r="O639" s="94"/>
    </row>
    <row r="640" spans="14:15">
      <c r="N640" s="89"/>
      <c r="O640" s="94"/>
    </row>
    <row r="641" spans="14:15">
      <c r="N641" s="89"/>
      <c r="O641" s="94"/>
    </row>
    <row r="642" spans="14:15">
      <c r="N642" s="89"/>
      <c r="O642" s="94"/>
    </row>
    <row r="643" spans="14:15">
      <c r="N643" s="89"/>
      <c r="O643" s="94"/>
    </row>
    <row r="644" spans="14:15">
      <c r="N644" s="89"/>
      <c r="O644" s="94"/>
    </row>
    <row r="645" spans="14:15">
      <c r="N645" s="89"/>
      <c r="O645" s="94"/>
    </row>
    <row r="646" spans="14:15">
      <c r="N646" s="89"/>
      <c r="O646" s="94"/>
    </row>
    <row r="647" spans="14:15">
      <c r="N647" s="89"/>
      <c r="O647" s="94"/>
    </row>
    <row r="648" spans="14:15">
      <c r="N648" s="89"/>
      <c r="O648" s="94"/>
    </row>
    <row r="649" spans="14:15">
      <c r="N649" s="89"/>
      <c r="O649" s="94"/>
    </row>
    <row r="650" spans="14:15">
      <c r="N650" s="89"/>
      <c r="O650" s="94"/>
    </row>
    <row r="651" spans="14:15">
      <c r="N651" s="89"/>
      <c r="O651" s="94"/>
    </row>
    <row r="652" spans="14:15">
      <c r="N652" s="89"/>
      <c r="O652" s="94"/>
    </row>
    <row r="653" spans="14:15">
      <c r="N653" s="89"/>
      <c r="O653" s="94"/>
    </row>
    <row r="654" spans="14:15">
      <c r="N654" s="89"/>
      <c r="O654" s="94"/>
    </row>
    <row r="655" spans="14:15">
      <c r="N655" s="89"/>
      <c r="O655" s="94"/>
    </row>
    <row r="656" spans="14:15">
      <c r="N656" s="89"/>
      <c r="O656" s="94"/>
    </row>
    <row r="657" spans="14:15">
      <c r="N657" s="89"/>
      <c r="O657" s="94"/>
    </row>
    <row r="658" spans="14:15">
      <c r="N658" s="89"/>
      <c r="O658" s="94"/>
    </row>
    <row r="659" spans="14:15">
      <c r="N659" s="89"/>
      <c r="O659" s="94"/>
    </row>
    <row r="660" spans="14:15">
      <c r="N660" s="89"/>
      <c r="O660" s="94"/>
    </row>
    <row r="661" spans="14:15">
      <c r="N661" s="89"/>
      <c r="O661" s="94"/>
    </row>
    <row r="662" spans="14:15">
      <c r="N662" s="89"/>
      <c r="O662" s="94"/>
    </row>
    <row r="663" spans="14:15">
      <c r="N663" s="89"/>
      <c r="O663" s="94"/>
    </row>
    <row r="664" spans="14:15">
      <c r="N664" s="89"/>
      <c r="O664" s="94"/>
    </row>
    <row r="665" spans="14:15">
      <c r="N665" s="89"/>
      <c r="O665" s="94"/>
    </row>
    <row r="666" spans="14:15">
      <c r="N666" s="89"/>
      <c r="O666" s="94"/>
    </row>
    <row r="667" spans="14:15">
      <c r="N667" s="89"/>
      <c r="O667" s="94"/>
    </row>
    <row r="668" spans="14:15">
      <c r="N668" s="89"/>
      <c r="O668" s="94"/>
    </row>
    <row r="669" spans="14:15">
      <c r="N669" s="89"/>
      <c r="O669" s="94"/>
    </row>
    <row r="670" spans="14:15">
      <c r="N670" s="89"/>
      <c r="O670" s="94"/>
    </row>
    <row r="671" spans="14:15">
      <c r="N671" s="89"/>
      <c r="O671" s="94"/>
    </row>
    <row r="672" spans="14:15">
      <c r="N672" s="89"/>
      <c r="O672" s="94"/>
    </row>
    <row r="673" spans="14:15">
      <c r="N673" s="89"/>
      <c r="O673" s="94"/>
    </row>
    <row r="674" spans="14:15">
      <c r="N674" s="89"/>
      <c r="O674" s="94"/>
    </row>
    <row r="675" spans="14:15">
      <c r="N675" s="89"/>
      <c r="O675" s="94"/>
    </row>
    <row r="676" spans="14:15">
      <c r="N676" s="89"/>
      <c r="O676" s="94"/>
    </row>
    <row r="677" spans="14:15">
      <c r="N677" s="89"/>
      <c r="O677" s="94"/>
    </row>
    <row r="678" spans="14:15">
      <c r="N678" s="89"/>
      <c r="O678" s="94"/>
    </row>
    <row r="679" spans="14:15">
      <c r="N679" s="89"/>
      <c r="O679" s="94"/>
    </row>
    <row r="680" spans="14:15">
      <c r="N680" s="89"/>
      <c r="O680" s="94"/>
    </row>
    <row r="681" spans="14:15">
      <c r="N681" s="89"/>
      <c r="O681" s="94"/>
    </row>
    <row r="682" spans="14:15">
      <c r="N682" s="89"/>
      <c r="O682" s="94"/>
    </row>
    <row r="683" spans="14:15">
      <c r="N683" s="89"/>
      <c r="O683" s="94"/>
    </row>
    <row r="684" spans="14:15">
      <c r="N684" s="89"/>
      <c r="O684" s="94"/>
    </row>
    <row r="685" spans="14:15">
      <c r="N685" s="89"/>
      <c r="O685" s="94"/>
    </row>
    <row r="686" spans="14:15">
      <c r="N686" s="89"/>
      <c r="O686" s="94"/>
    </row>
    <row r="687" spans="14:15">
      <c r="N687" s="89"/>
      <c r="O687" s="94"/>
    </row>
    <row r="688" spans="14:15">
      <c r="N688" s="89"/>
      <c r="O688" s="94"/>
    </row>
    <row r="689" spans="14:15">
      <c r="N689" s="89"/>
      <c r="O689" s="94"/>
    </row>
    <row r="690" spans="14:15">
      <c r="N690" s="89"/>
      <c r="O690" s="94"/>
    </row>
    <row r="691" spans="14:15">
      <c r="N691" s="89"/>
      <c r="O691" s="94"/>
    </row>
    <row r="692" spans="14:15">
      <c r="N692" s="89"/>
      <c r="O692" s="94"/>
    </row>
    <row r="693" spans="14:15">
      <c r="N693" s="89"/>
      <c r="O693" s="94"/>
    </row>
    <row r="694" spans="14:15">
      <c r="N694" s="89"/>
      <c r="O694" s="94"/>
    </row>
    <row r="695" spans="14:15">
      <c r="N695" s="89"/>
      <c r="O695" s="94"/>
    </row>
    <row r="696" spans="14:15">
      <c r="N696" s="89"/>
      <c r="O696" s="94"/>
    </row>
    <row r="697" spans="14:15">
      <c r="N697" s="89"/>
      <c r="O697" s="94"/>
    </row>
    <row r="698" spans="14:15">
      <c r="N698" s="89"/>
      <c r="O698" s="94"/>
    </row>
    <row r="699" spans="14:15">
      <c r="N699" s="89"/>
      <c r="O699" s="94"/>
    </row>
    <row r="700" spans="14:15">
      <c r="N700" s="89"/>
      <c r="O700" s="94"/>
    </row>
    <row r="701" spans="14:15">
      <c r="N701" s="89"/>
      <c r="O701" s="94"/>
    </row>
    <row r="702" spans="14:15">
      <c r="N702" s="89"/>
      <c r="O702" s="94"/>
    </row>
    <row r="703" spans="14:15">
      <c r="N703" s="89"/>
      <c r="O703" s="94"/>
    </row>
    <row r="704" spans="14:15">
      <c r="N704" s="89"/>
      <c r="O704" s="94"/>
    </row>
    <row r="705" spans="14:15">
      <c r="N705" s="89"/>
      <c r="O705" s="94"/>
    </row>
    <row r="706" spans="14:15">
      <c r="N706" s="89"/>
      <c r="O706" s="94"/>
    </row>
    <row r="707" spans="14:15">
      <c r="N707" s="89"/>
      <c r="O707" s="94"/>
    </row>
    <row r="708" spans="14:15">
      <c r="N708" s="89"/>
      <c r="O708" s="94"/>
    </row>
    <row r="709" spans="14:15">
      <c r="N709" s="89"/>
      <c r="O709" s="94"/>
    </row>
    <row r="710" spans="14:15">
      <c r="N710" s="89"/>
      <c r="O710" s="94"/>
    </row>
    <row r="711" spans="14:15">
      <c r="N711" s="89"/>
      <c r="O711" s="94"/>
    </row>
    <row r="712" spans="14:15">
      <c r="N712" s="89"/>
      <c r="O712" s="94"/>
    </row>
    <row r="713" spans="14:15">
      <c r="N713" s="89"/>
      <c r="O713" s="94"/>
    </row>
    <row r="714" spans="14:15">
      <c r="N714" s="89"/>
      <c r="O714" s="94"/>
    </row>
    <row r="715" spans="14:15">
      <c r="N715" s="89"/>
      <c r="O715" s="94"/>
    </row>
    <row r="716" spans="14:15">
      <c r="N716" s="89"/>
      <c r="O716" s="94"/>
    </row>
    <row r="717" spans="14:15">
      <c r="N717" s="89"/>
      <c r="O717" s="94"/>
    </row>
    <row r="718" spans="14:15">
      <c r="N718" s="89"/>
      <c r="O718" s="94"/>
    </row>
    <row r="719" spans="14:15">
      <c r="N719" s="89"/>
      <c r="O719" s="94"/>
    </row>
    <row r="720" spans="14:15">
      <c r="N720" s="89"/>
      <c r="O720" s="94"/>
    </row>
    <row r="721" spans="14:15">
      <c r="N721" s="89"/>
      <c r="O721" s="94"/>
    </row>
    <row r="722" spans="14:15">
      <c r="N722" s="89"/>
      <c r="O722" s="94"/>
    </row>
    <row r="723" spans="14:15">
      <c r="N723" s="89"/>
      <c r="O723" s="94"/>
    </row>
    <row r="724" spans="14:15">
      <c r="N724" s="89"/>
      <c r="O724" s="94"/>
    </row>
    <row r="725" spans="14:15">
      <c r="N725" s="89"/>
      <c r="O725" s="94"/>
    </row>
    <row r="726" spans="14:15">
      <c r="N726" s="89"/>
      <c r="O726" s="94"/>
    </row>
    <row r="727" spans="14:15">
      <c r="N727" s="89"/>
      <c r="O727" s="94"/>
    </row>
    <row r="728" spans="14:15">
      <c r="N728" s="89"/>
      <c r="O728" s="94"/>
    </row>
    <row r="729" spans="14:15">
      <c r="N729" s="89"/>
      <c r="O729" s="94"/>
    </row>
    <row r="730" spans="14:15">
      <c r="N730" s="89"/>
      <c r="O730" s="94"/>
    </row>
    <row r="731" spans="14:15">
      <c r="N731" s="89"/>
      <c r="O731" s="94"/>
    </row>
    <row r="732" spans="14:15">
      <c r="N732" s="89"/>
      <c r="O732" s="94"/>
    </row>
    <row r="733" spans="14:15">
      <c r="N733" s="89"/>
      <c r="O733" s="94"/>
    </row>
    <row r="734" spans="14:15">
      <c r="N734" s="89"/>
      <c r="O734" s="94"/>
    </row>
    <row r="735" spans="14:15">
      <c r="N735" s="89"/>
      <c r="O735" s="94"/>
    </row>
    <row r="736" spans="14:15">
      <c r="N736" s="89"/>
      <c r="O736" s="94"/>
    </row>
    <row r="737" spans="14:15">
      <c r="N737" s="89"/>
      <c r="O737" s="94"/>
    </row>
    <row r="738" spans="14:15">
      <c r="N738" s="89"/>
      <c r="O738" s="94"/>
    </row>
    <row r="739" spans="14:15">
      <c r="N739" s="89"/>
      <c r="O739" s="94"/>
    </row>
    <row r="740" spans="14:15">
      <c r="N740" s="89"/>
      <c r="O740" s="94"/>
    </row>
    <row r="741" spans="14:15">
      <c r="N741" s="89"/>
      <c r="O741" s="94"/>
    </row>
    <row r="742" spans="14:15">
      <c r="N742" s="89"/>
      <c r="O742" s="94"/>
    </row>
    <row r="743" spans="14:15">
      <c r="N743" s="89"/>
      <c r="O743" s="94"/>
    </row>
    <row r="744" spans="14:15">
      <c r="N744" s="89"/>
      <c r="O744" s="94"/>
    </row>
    <row r="745" spans="14:15">
      <c r="N745" s="89"/>
      <c r="O745" s="94"/>
    </row>
    <row r="746" spans="14:15">
      <c r="N746" s="89"/>
      <c r="O746" s="94"/>
    </row>
    <row r="747" spans="14:15">
      <c r="N747" s="89"/>
      <c r="O747" s="94"/>
    </row>
    <row r="748" spans="14:15">
      <c r="N748" s="89"/>
      <c r="O748" s="94"/>
    </row>
    <row r="749" spans="14:15">
      <c r="N749" s="89"/>
      <c r="O749" s="94"/>
    </row>
    <row r="750" spans="14:15">
      <c r="N750" s="89"/>
      <c r="O750" s="94"/>
    </row>
    <row r="751" spans="14:15">
      <c r="N751" s="89"/>
      <c r="O751" s="94"/>
    </row>
    <row r="752" spans="14:15">
      <c r="N752" s="89"/>
      <c r="O752" s="94"/>
    </row>
    <row r="753" spans="14:15">
      <c r="N753" s="89"/>
      <c r="O753" s="94"/>
    </row>
    <row r="754" spans="14:15">
      <c r="N754" s="89"/>
      <c r="O754" s="94"/>
    </row>
    <row r="755" spans="14:15">
      <c r="N755" s="89"/>
      <c r="O755" s="94"/>
    </row>
    <row r="756" spans="14:15">
      <c r="N756" s="89"/>
      <c r="O756" s="94"/>
    </row>
    <row r="757" spans="14:15">
      <c r="N757" s="89"/>
      <c r="O757" s="94"/>
    </row>
    <row r="758" spans="14:15">
      <c r="N758" s="89"/>
      <c r="O758" s="94"/>
    </row>
    <row r="759" spans="14:15">
      <c r="N759" s="89"/>
      <c r="O759" s="94"/>
    </row>
    <row r="760" spans="14:15">
      <c r="N760" s="89"/>
      <c r="O760" s="94"/>
    </row>
    <row r="761" spans="14:15">
      <c r="N761" s="89"/>
      <c r="O761" s="94"/>
    </row>
    <row r="762" spans="14:15">
      <c r="N762" s="89"/>
      <c r="O762" s="94"/>
    </row>
    <row r="763" spans="14:15">
      <c r="N763" s="89"/>
      <c r="O763" s="94"/>
    </row>
    <row r="764" spans="14:15">
      <c r="N764" s="89"/>
      <c r="O764" s="94"/>
    </row>
    <row r="765" spans="14:15">
      <c r="N765" s="89"/>
      <c r="O765" s="94"/>
    </row>
    <row r="766" spans="14:15">
      <c r="N766" s="89"/>
      <c r="O766" s="94"/>
    </row>
    <row r="767" spans="14:15">
      <c r="N767" s="89"/>
      <c r="O767" s="94"/>
    </row>
    <row r="768" spans="14:15">
      <c r="N768" s="89"/>
      <c r="O768" s="94"/>
    </row>
    <row r="769" spans="14:15">
      <c r="N769" s="89"/>
      <c r="O769" s="94"/>
    </row>
    <row r="770" spans="14:15">
      <c r="N770" s="89"/>
      <c r="O770" s="94"/>
    </row>
    <row r="771" spans="14:15">
      <c r="N771" s="89"/>
      <c r="O771" s="94"/>
    </row>
    <row r="772" spans="14:15">
      <c r="N772" s="89"/>
      <c r="O772" s="94"/>
    </row>
    <row r="773" spans="14:15">
      <c r="N773" s="89"/>
      <c r="O773" s="94"/>
    </row>
    <row r="774" spans="14:15">
      <c r="N774" s="89"/>
      <c r="O774" s="94"/>
    </row>
    <row r="775" spans="14:15">
      <c r="N775" s="89"/>
      <c r="O775" s="94"/>
    </row>
    <row r="776" spans="14:15">
      <c r="N776" s="89"/>
      <c r="O776" s="94"/>
    </row>
    <row r="777" spans="14:15">
      <c r="N777" s="89"/>
      <c r="O777" s="94"/>
    </row>
    <row r="778" spans="14:15">
      <c r="N778" s="89"/>
      <c r="O778" s="94"/>
    </row>
    <row r="779" spans="14:15">
      <c r="N779" s="89"/>
      <c r="O779" s="94"/>
    </row>
    <row r="780" spans="14:15">
      <c r="N780" s="89"/>
      <c r="O780" s="94"/>
    </row>
    <row r="781" spans="14:15">
      <c r="N781" s="89"/>
      <c r="O781" s="94"/>
    </row>
    <row r="782" spans="14:15">
      <c r="N782" s="89"/>
      <c r="O782" s="94"/>
    </row>
    <row r="783" spans="14:15">
      <c r="N783" s="89"/>
      <c r="O783" s="94"/>
    </row>
    <row r="784" spans="14:15">
      <c r="N784" s="89"/>
      <c r="O784" s="94"/>
    </row>
    <row r="785" spans="14:15">
      <c r="N785" s="89"/>
      <c r="O785" s="94"/>
    </row>
    <row r="786" spans="14:15">
      <c r="N786" s="89"/>
      <c r="O786" s="94"/>
    </row>
    <row r="787" spans="14:15">
      <c r="N787" s="89"/>
      <c r="O787" s="94"/>
    </row>
    <row r="788" spans="14:15">
      <c r="N788" s="89"/>
      <c r="O788" s="94"/>
    </row>
    <row r="789" spans="14:15">
      <c r="N789" s="89"/>
      <c r="O789" s="94"/>
    </row>
    <row r="790" spans="14:15">
      <c r="N790" s="89"/>
      <c r="O790" s="94"/>
    </row>
    <row r="791" spans="14:15">
      <c r="N791" s="89"/>
      <c r="O791" s="94"/>
    </row>
    <row r="792" spans="14:15">
      <c r="N792" s="89"/>
      <c r="O792" s="94"/>
    </row>
    <row r="793" spans="14:15">
      <c r="N793" s="89"/>
      <c r="O793" s="94"/>
    </row>
    <row r="794" spans="14:15">
      <c r="N794" s="89"/>
      <c r="O794" s="94"/>
    </row>
    <row r="795" spans="14:15">
      <c r="N795" s="89"/>
      <c r="O795" s="94"/>
    </row>
    <row r="796" spans="14:15">
      <c r="N796" s="89"/>
      <c r="O796" s="94"/>
    </row>
    <row r="797" spans="14:15">
      <c r="N797" s="89"/>
      <c r="O797" s="94"/>
    </row>
    <row r="798" spans="14:15">
      <c r="N798" s="89"/>
      <c r="O798" s="94"/>
    </row>
    <row r="799" spans="14:15">
      <c r="N799" s="89"/>
      <c r="O799" s="94"/>
    </row>
    <row r="800" spans="14:15">
      <c r="N800" s="89"/>
      <c r="O800" s="94"/>
    </row>
    <row r="801" spans="14:15">
      <c r="N801" s="89"/>
      <c r="O801" s="94"/>
    </row>
    <row r="802" spans="14:15">
      <c r="N802" s="89"/>
      <c r="O802" s="94"/>
    </row>
    <row r="803" spans="14:15">
      <c r="N803" s="89"/>
      <c r="O803" s="94"/>
    </row>
    <row r="804" spans="14:15">
      <c r="N804" s="89"/>
      <c r="O804" s="94"/>
    </row>
    <row r="805" spans="14:15">
      <c r="N805" s="89"/>
      <c r="O805" s="94"/>
    </row>
    <row r="806" spans="14:15">
      <c r="N806" s="89"/>
      <c r="O806" s="94"/>
    </row>
    <row r="807" spans="14:15">
      <c r="N807" s="89"/>
      <c r="O807" s="94"/>
    </row>
    <row r="808" spans="14:15">
      <c r="N808" s="89"/>
      <c r="O808" s="94"/>
    </row>
    <row r="809" spans="14:15">
      <c r="N809" s="89"/>
      <c r="O809" s="94"/>
    </row>
    <row r="810" spans="14:15">
      <c r="N810" s="89"/>
      <c r="O810" s="94"/>
    </row>
    <row r="811" spans="14:15">
      <c r="N811" s="89"/>
      <c r="O811" s="94"/>
    </row>
    <row r="812" spans="14:15">
      <c r="N812" s="89"/>
      <c r="O812" s="94"/>
    </row>
    <row r="813" spans="14:15">
      <c r="N813" s="89"/>
      <c r="O813" s="94"/>
    </row>
    <row r="814" spans="14:15">
      <c r="N814" s="89"/>
      <c r="O814" s="94"/>
    </row>
    <row r="815" spans="14:15">
      <c r="N815" s="89"/>
      <c r="O815" s="94"/>
    </row>
    <row r="816" spans="14:15">
      <c r="N816" s="89"/>
      <c r="O816" s="94"/>
    </row>
    <row r="817" spans="14:15">
      <c r="N817" s="89"/>
      <c r="O817" s="94"/>
    </row>
    <row r="818" spans="14:15">
      <c r="N818" s="89"/>
      <c r="O818" s="94"/>
    </row>
    <row r="819" spans="14:15">
      <c r="N819" s="89"/>
      <c r="O819" s="94"/>
    </row>
    <row r="820" spans="14:15">
      <c r="N820" s="89"/>
      <c r="O820" s="94"/>
    </row>
    <row r="821" spans="14:15">
      <c r="N821" s="89"/>
      <c r="O821" s="94"/>
    </row>
    <row r="822" spans="14:15">
      <c r="N822" s="89"/>
      <c r="O822" s="94"/>
    </row>
    <row r="823" spans="14:15">
      <c r="N823" s="89"/>
      <c r="O823" s="94"/>
    </row>
    <row r="824" spans="14:15">
      <c r="N824" s="89"/>
      <c r="O824" s="94"/>
    </row>
    <row r="825" spans="14:15">
      <c r="N825" s="89"/>
      <c r="O825" s="94"/>
    </row>
    <row r="826" spans="14:15">
      <c r="N826" s="89"/>
      <c r="O826" s="94"/>
    </row>
    <row r="827" spans="14:15">
      <c r="N827" s="89"/>
      <c r="O827" s="94"/>
    </row>
    <row r="828" spans="14:15">
      <c r="N828" s="89"/>
      <c r="O828" s="94"/>
    </row>
    <row r="829" spans="14:15">
      <c r="N829" s="89"/>
      <c r="O829" s="94"/>
    </row>
    <row r="830" spans="14:15">
      <c r="N830" s="89"/>
      <c r="O830" s="94"/>
    </row>
    <row r="831" spans="14:15">
      <c r="N831" s="89"/>
      <c r="O831" s="94"/>
    </row>
    <row r="832" spans="14:15">
      <c r="N832" s="89"/>
      <c r="O832" s="94"/>
    </row>
    <row r="833" spans="14:15">
      <c r="N833" s="89"/>
      <c r="O833" s="94"/>
    </row>
    <row r="834" spans="14:15">
      <c r="N834" s="89"/>
      <c r="O834" s="94"/>
    </row>
    <row r="835" spans="14:15">
      <c r="N835" s="89"/>
      <c r="O835" s="94"/>
    </row>
    <row r="836" spans="14:15">
      <c r="N836" s="89"/>
      <c r="O836" s="94"/>
    </row>
    <row r="837" spans="14:15">
      <c r="N837" s="89"/>
      <c r="O837" s="94"/>
    </row>
    <row r="838" spans="14:15">
      <c r="N838" s="89"/>
      <c r="O838" s="94"/>
    </row>
    <row r="839" spans="14:15">
      <c r="N839" s="89"/>
      <c r="O839" s="94"/>
    </row>
    <row r="840" spans="14:15">
      <c r="N840" s="89"/>
      <c r="O840" s="94"/>
    </row>
    <row r="841" spans="14:15">
      <c r="N841" s="89"/>
      <c r="O841" s="94"/>
    </row>
    <row r="842" spans="14:15">
      <c r="N842" s="89"/>
      <c r="O842" s="94"/>
    </row>
    <row r="843" spans="14:15">
      <c r="N843" s="89"/>
      <c r="O843" s="94"/>
    </row>
    <row r="844" spans="14:15">
      <c r="N844" s="89"/>
      <c r="O844" s="94"/>
    </row>
    <row r="845" spans="14:15">
      <c r="N845" s="89"/>
      <c r="O845" s="94"/>
    </row>
    <row r="846" spans="14:15">
      <c r="N846" s="89"/>
      <c r="O846" s="94"/>
    </row>
    <row r="847" spans="14:15">
      <c r="N847" s="89"/>
      <c r="O847" s="94"/>
    </row>
    <row r="848" spans="14:15">
      <c r="N848" s="89"/>
      <c r="O848" s="94"/>
    </row>
    <row r="849" spans="14:15">
      <c r="N849" s="89"/>
      <c r="O849" s="94"/>
    </row>
    <row r="850" spans="14:15">
      <c r="N850" s="89"/>
      <c r="O850" s="94"/>
    </row>
    <row r="851" spans="14:15">
      <c r="N851" s="89"/>
      <c r="O851" s="94"/>
    </row>
    <row r="852" spans="14:15">
      <c r="N852" s="89"/>
      <c r="O852" s="94"/>
    </row>
    <row r="853" spans="14:15">
      <c r="N853" s="89"/>
      <c r="O853" s="94"/>
    </row>
    <row r="854" spans="14:15">
      <c r="N854" s="89"/>
      <c r="O854" s="94"/>
    </row>
    <row r="855" spans="14:15">
      <c r="N855" s="89"/>
      <c r="O855" s="94"/>
    </row>
    <row r="856" spans="14:15">
      <c r="N856" s="89"/>
      <c r="O856" s="94"/>
    </row>
    <row r="857" spans="14:15">
      <c r="N857" s="89"/>
      <c r="O857" s="94"/>
    </row>
    <row r="858" spans="14:15">
      <c r="N858" s="89"/>
      <c r="O858" s="94"/>
    </row>
    <row r="859" spans="14:15">
      <c r="N859" s="89"/>
      <c r="O859" s="94"/>
    </row>
    <row r="860" spans="14:15">
      <c r="N860" s="89"/>
      <c r="O860" s="94"/>
    </row>
    <row r="861" spans="14:15">
      <c r="N861" s="89"/>
      <c r="O861" s="94"/>
    </row>
    <row r="862" spans="14:15">
      <c r="N862" s="89"/>
      <c r="O862" s="94"/>
    </row>
    <row r="863" spans="14:15">
      <c r="N863" s="89"/>
      <c r="O863" s="94"/>
    </row>
    <row r="864" spans="14:15">
      <c r="N864" s="89"/>
      <c r="O864" s="94"/>
    </row>
    <row r="865" spans="14:15">
      <c r="N865" s="89"/>
      <c r="O865" s="94"/>
    </row>
    <row r="866" spans="14:15">
      <c r="N866" s="89"/>
      <c r="O866" s="94"/>
    </row>
    <row r="867" spans="14:15">
      <c r="N867" s="89"/>
      <c r="O867" s="94"/>
    </row>
    <row r="868" spans="14:15">
      <c r="N868" s="89"/>
      <c r="O868" s="94"/>
    </row>
    <row r="869" spans="14:15">
      <c r="N869" s="89"/>
      <c r="O869" s="94"/>
    </row>
    <row r="870" spans="14:15">
      <c r="N870" s="89"/>
      <c r="O870" s="94"/>
    </row>
    <row r="871" spans="14:15">
      <c r="N871" s="89"/>
      <c r="O871" s="94"/>
    </row>
    <row r="872" spans="14:15">
      <c r="N872" s="89"/>
      <c r="O872" s="94"/>
    </row>
    <row r="873" spans="14:15">
      <c r="N873" s="89"/>
      <c r="O873" s="94"/>
    </row>
    <row r="874" spans="14:15">
      <c r="N874" s="89"/>
      <c r="O874" s="94"/>
    </row>
    <row r="875" spans="14:15">
      <c r="N875" s="89"/>
      <c r="O875" s="94"/>
    </row>
    <row r="876" spans="14:15">
      <c r="N876" s="89"/>
      <c r="O876" s="94"/>
    </row>
    <row r="877" spans="14:15">
      <c r="N877" s="89"/>
      <c r="O877" s="94"/>
    </row>
    <row r="878" spans="14:15">
      <c r="N878" s="89"/>
      <c r="O878" s="94"/>
    </row>
    <row r="879" spans="14:15">
      <c r="N879" s="89"/>
      <c r="O879" s="94"/>
    </row>
    <row r="880" spans="14:15">
      <c r="N880" s="89"/>
      <c r="O880" s="94"/>
    </row>
    <row r="881" spans="14:15">
      <c r="N881" s="89"/>
      <c r="O881" s="94"/>
    </row>
    <row r="882" spans="14:15">
      <c r="N882" s="89"/>
      <c r="O882" s="94"/>
    </row>
    <row r="883" spans="14:15">
      <c r="N883" s="89"/>
      <c r="O883" s="94"/>
    </row>
    <row r="884" spans="14:15">
      <c r="N884" s="89"/>
      <c r="O884" s="94"/>
    </row>
    <row r="885" spans="14:15">
      <c r="N885" s="89"/>
      <c r="O885" s="94"/>
    </row>
    <row r="886" spans="14:15">
      <c r="N886" s="89"/>
      <c r="O886" s="94"/>
    </row>
    <row r="887" spans="14:15">
      <c r="N887" s="89"/>
      <c r="O887" s="94"/>
    </row>
    <row r="888" spans="14:15">
      <c r="N888" s="89"/>
      <c r="O888" s="94"/>
    </row>
    <row r="889" spans="14:15">
      <c r="N889" s="89"/>
      <c r="O889" s="94"/>
    </row>
    <row r="890" spans="14:15">
      <c r="N890" s="89"/>
      <c r="O890" s="94"/>
    </row>
    <row r="891" spans="14:15">
      <c r="N891" s="89"/>
      <c r="O891" s="94"/>
    </row>
    <row r="892" spans="14:15">
      <c r="N892" s="89"/>
      <c r="O892" s="94"/>
    </row>
    <row r="893" spans="14:15">
      <c r="N893" s="89"/>
      <c r="O893" s="94"/>
    </row>
    <row r="894" spans="14:15">
      <c r="N894" s="89"/>
      <c r="O894" s="94"/>
    </row>
    <row r="895" spans="14:15">
      <c r="N895" s="89"/>
      <c r="O895" s="94"/>
    </row>
    <row r="896" spans="14:15">
      <c r="N896" s="89"/>
      <c r="O896" s="94"/>
    </row>
    <row r="897" spans="14:15">
      <c r="N897" s="89"/>
      <c r="O897" s="94"/>
    </row>
    <row r="898" spans="14:15">
      <c r="N898" s="89"/>
      <c r="O898" s="94"/>
    </row>
    <row r="899" spans="14:15">
      <c r="N899" s="89"/>
      <c r="O899" s="94"/>
    </row>
    <row r="900" spans="14:15">
      <c r="N900" s="89"/>
      <c r="O900" s="94"/>
    </row>
    <row r="901" spans="14:15">
      <c r="N901" s="89"/>
      <c r="O901" s="94"/>
    </row>
    <row r="902" spans="14:15">
      <c r="N902" s="89"/>
      <c r="O902" s="94"/>
    </row>
    <row r="903" spans="14:15">
      <c r="N903" s="89"/>
      <c r="O903" s="94"/>
    </row>
    <row r="904" spans="14:15">
      <c r="N904" s="89"/>
      <c r="O904" s="94"/>
    </row>
    <row r="905" spans="14:15">
      <c r="N905" s="89"/>
      <c r="O905" s="94"/>
    </row>
    <row r="906" spans="14:15">
      <c r="N906" s="89"/>
      <c r="O906" s="94"/>
    </row>
    <row r="907" spans="14:15">
      <c r="N907" s="89"/>
      <c r="O907" s="94"/>
    </row>
    <row r="908" spans="14:15">
      <c r="N908" s="89"/>
      <c r="O908" s="94"/>
    </row>
    <row r="909" spans="14:15">
      <c r="N909" s="89"/>
      <c r="O909" s="94"/>
    </row>
    <row r="910" spans="14:15">
      <c r="N910" s="89"/>
      <c r="O910" s="94"/>
    </row>
    <row r="911" spans="14:15">
      <c r="N911" s="89"/>
      <c r="O911" s="94"/>
    </row>
    <row r="912" spans="14:15">
      <c r="N912" s="89"/>
      <c r="O912" s="94"/>
    </row>
    <row r="913" spans="14:15">
      <c r="N913" s="89"/>
      <c r="O913" s="94"/>
    </row>
    <row r="914" spans="14:15">
      <c r="N914" s="89"/>
      <c r="O914" s="94"/>
    </row>
    <row r="915" spans="14:15">
      <c r="N915" s="89"/>
      <c r="O915" s="94"/>
    </row>
    <row r="916" spans="14:15">
      <c r="N916" s="89"/>
      <c r="O916" s="94"/>
    </row>
    <row r="917" spans="14:15">
      <c r="N917" s="89"/>
      <c r="O917" s="94"/>
    </row>
    <row r="918" spans="14:15">
      <c r="N918" s="89"/>
      <c r="O918" s="94"/>
    </row>
    <row r="919" spans="14:15">
      <c r="N919" s="89"/>
      <c r="O919" s="94"/>
    </row>
    <row r="920" spans="14:15">
      <c r="N920" s="89"/>
      <c r="O920" s="94"/>
    </row>
    <row r="921" spans="14:15">
      <c r="N921" s="89"/>
      <c r="O921" s="94"/>
    </row>
    <row r="922" spans="14:15">
      <c r="N922" s="89"/>
      <c r="O922" s="94"/>
    </row>
    <row r="923" spans="14:15">
      <c r="N923" s="89"/>
      <c r="O923" s="94"/>
    </row>
    <row r="924" spans="14:15">
      <c r="N924" s="89"/>
      <c r="O924" s="94"/>
    </row>
    <row r="925" spans="14:15">
      <c r="N925" s="89"/>
      <c r="O925" s="94"/>
    </row>
    <row r="926" spans="14:15">
      <c r="N926" s="89"/>
      <c r="O926" s="94"/>
    </row>
    <row r="927" spans="14:15">
      <c r="N927" s="89"/>
      <c r="O927" s="94"/>
    </row>
    <row r="928" spans="14:15">
      <c r="N928" s="89"/>
      <c r="O928" s="94"/>
    </row>
    <row r="929" spans="14:15">
      <c r="N929" s="89"/>
      <c r="O929" s="94"/>
    </row>
    <row r="930" spans="14:15">
      <c r="N930" s="89"/>
      <c r="O930" s="94"/>
    </row>
    <row r="931" spans="14:15">
      <c r="N931" s="89"/>
      <c r="O931" s="94"/>
    </row>
    <row r="932" spans="14:15">
      <c r="N932" s="89"/>
      <c r="O932" s="94"/>
    </row>
    <row r="933" spans="14:15">
      <c r="N933" s="89"/>
      <c r="O933" s="94"/>
    </row>
    <row r="934" spans="14:15">
      <c r="N934" s="89"/>
      <c r="O934" s="94"/>
    </row>
    <row r="935" spans="14:15">
      <c r="N935" s="89"/>
      <c r="O935" s="94"/>
    </row>
    <row r="936" spans="14:15">
      <c r="N936" s="89"/>
      <c r="O936" s="94"/>
    </row>
    <row r="937" spans="14:15">
      <c r="N937" s="89"/>
      <c r="O937" s="94"/>
    </row>
    <row r="938" spans="14:15">
      <c r="N938" s="89"/>
      <c r="O938" s="94"/>
    </row>
    <row r="939" spans="14:15">
      <c r="N939" s="89"/>
      <c r="O939" s="94"/>
    </row>
    <row r="940" spans="14:15">
      <c r="N940" s="89"/>
      <c r="O940" s="94"/>
    </row>
    <row r="941" spans="14:15">
      <c r="N941" s="89"/>
      <c r="O941" s="94"/>
    </row>
    <row r="942" spans="14:15">
      <c r="N942" s="89"/>
      <c r="O942" s="94"/>
    </row>
    <row r="943" spans="14:15">
      <c r="N943" s="89"/>
      <c r="O943" s="94"/>
    </row>
    <row r="944" spans="14:15">
      <c r="N944" s="89"/>
      <c r="O944" s="94"/>
    </row>
    <row r="945" spans="14:15">
      <c r="N945" s="89"/>
      <c r="O945" s="94"/>
    </row>
    <row r="946" spans="14:15">
      <c r="N946" s="89"/>
      <c r="O946" s="94"/>
    </row>
    <row r="947" spans="14:15">
      <c r="N947" s="89"/>
      <c r="O947" s="94"/>
    </row>
    <row r="948" spans="14:15">
      <c r="N948" s="89"/>
      <c r="O948" s="94"/>
    </row>
    <row r="949" spans="14:15">
      <c r="N949" s="89"/>
      <c r="O949" s="94"/>
    </row>
    <row r="950" spans="14:15">
      <c r="N950" s="89"/>
      <c r="O950" s="94"/>
    </row>
    <row r="951" spans="14:15">
      <c r="N951" s="89"/>
      <c r="O951" s="94"/>
    </row>
    <row r="952" spans="14:15">
      <c r="N952" s="89"/>
      <c r="O952" s="94"/>
    </row>
    <row r="953" spans="14:15">
      <c r="N953" s="89"/>
      <c r="O953" s="94"/>
    </row>
    <row r="954" spans="14:15">
      <c r="N954" s="89"/>
      <c r="O954" s="94"/>
    </row>
    <row r="955" spans="14:15">
      <c r="N955" s="89"/>
      <c r="O955" s="94"/>
    </row>
    <row r="956" spans="14:15">
      <c r="N956" s="89"/>
      <c r="O956" s="94"/>
    </row>
    <row r="957" spans="14:15">
      <c r="N957" s="89"/>
      <c r="O957" s="94"/>
    </row>
    <row r="958" spans="14:15">
      <c r="N958" s="89"/>
      <c r="O958" s="94"/>
    </row>
    <row r="959" spans="14:15">
      <c r="N959" s="89"/>
      <c r="O959" s="94"/>
    </row>
    <row r="960" spans="14:15">
      <c r="N960" s="89"/>
      <c r="O960" s="94"/>
    </row>
    <row r="961" spans="14:15">
      <c r="N961" s="89"/>
      <c r="O961" s="94"/>
    </row>
    <row r="962" spans="14:15">
      <c r="N962" s="89"/>
      <c r="O962" s="94"/>
    </row>
    <row r="963" spans="14:15">
      <c r="N963" s="89"/>
      <c r="O963" s="94"/>
    </row>
    <row r="964" spans="14:15">
      <c r="N964" s="89"/>
      <c r="O964" s="94"/>
    </row>
    <row r="965" spans="14:15">
      <c r="N965" s="89"/>
      <c r="O965" s="94"/>
    </row>
    <row r="966" spans="14:15">
      <c r="N966" s="89"/>
      <c r="O966" s="94"/>
    </row>
    <row r="967" spans="14:15">
      <c r="N967" s="89"/>
      <c r="O967" s="94"/>
    </row>
    <row r="968" spans="14:15">
      <c r="N968" s="89"/>
      <c r="O968" s="94"/>
    </row>
    <row r="969" spans="14:15">
      <c r="N969" s="89"/>
      <c r="O969" s="94"/>
    </row>
    <row r="970" spans="14:15">
      <c r="N970" s="89"/>
      <c r="O970" s="94"/>
    </row>
    <row r="971" spans="14:15">
      <c r="N971" s="89"/>
      <c r="O971" s="94"/>
    </row>
    <row r="972" spans="14:15">
      <c r="N972" s="89"/>
      <c r="O972" s="94"/>
    </row>
    <row r="973" spans="14:15">
      <c r="N973" s="89"/>
      <c r="O973" s="94"/>
    </row>
    <row r="974" spans="14:15">
      <c r="N974" s="89"/>
      <c r="O974" s="94"/>
    </row>
    <row r="975" spans="14:15">
      <c r="N975" s="89"/>
      <c r="O975" s="94"/>
    </row>
    <row r="976" spans="14:15">
      <c r="N976" s="89"/>
      <c r="O976" s="94"/>
    </row>
    <row r="977" spans="14:15">
      <c r="N977" s="89"/>
      <c r="O977" s="94"/>
    </row>
    <row r="978" spans="14:15">
      <c r="N978" s="89"/>
      <c r="O978" s="94"/>
    </row>
    <row r="979" spans="14:15">
      <c r="N979" s="89"/>
      <c r="O979" s="94"/>
    </row>
    <row r="980" spans="14:15">
      <c r="N980" s="89"/>
      <c r="O980" s="94"/>
    </row>
    <row r="981" spans="14:15">
      <c r="N981" s="89"/>
      <c r="O981" s="94"/>
    </row>
    <row r="982" spans="14:15">
      <c r="N982" s="89"/>
      <c r="O982" s="94"/>
    </row>
    <row r="983" spans="14:15">
      <c r="N983" s="89"/>
      <c r="O983" s="94"/>
    </row>
    <row r="984" spans="14:15">
      <c r="N984" s="89"/>
      <c r="O984" s="94"/>
    </row>
    <row r="985" spans="14:15">
      <c r="N985" s="89"/>
      <c r="O985" s="94"/>
    </row>
    <row r="986" spans="14:15">
      <c r="N986" s="89"/>
      <c r="O986" s="94"/>
    </row>
    <row r="987" spans="14:15">
      <c r="N987" s="89"/>
      <c r="O987" s="94"/>
    </row>
    <row r="988" spans="14:15">
      <c r="N988" s="89"/>
      <c r="O988" s="94"/>
    </row>
    <row r="989" spans="14:15">
      <c r="N989" s="89"/>
      <c r="O989" s="94"/>
    </row>
    <row r="990" spans="14:15">
      <c r="N990" s="89"/>
      <c r="O990" s="94"/>
    </row>
    <row r="991" spans="14:15">
      <c r="N991" s="89"/>
      <c r="O991" s="94"/>
    </row>
    <row r="992" spans="14:15">
      <c r="N992" s="89"/>
      <c r="O992" s="94"/>
    </row>
    <row r="993" spans="14:15">
      <c r="N993" s="89"/>
      <c r="O993" s="94"/>
    </row>
    <row r="994" spans="14:15">
      <c r="N994" s="89"/>
      <c r="O994" s="94"/>
    </row>
    <row r="995" spans="14:15">
      <c r="N995" s="89"/>
      <c r="O995" s="94"/>
    </row>
    <row r="996" spans="14:15">
      <c r="N996" s="89"/>
      <c r="O996" s="94"/>
    </row>
    <row r="997" spans="14:15">
      <c r="N997" s="89"/>
      <c r="O997" s="94"/>
    </row>
    <row r="998" spans="14:15">
      <c r="N998" s="89"/>
      <c r="O998" s="94"/>
    </row>
    <row r="999" spans="14:15">
      <c r="N999" s="89"/>
      <c r="O999" s="94"/>
    </row>
    <row r="1000" spans="14:15">
      <c r="N1000" s="89"/>
      <c r="O1000" s="94"/>
    </row>
    <row r="1001" spans="14:15">
      <c r="N1001" s="89"/>
      <c r="O1001" s="94"/>
    </row>
    <row r="1002" spans="14:15">
      <c r="N1002" s="89"/>
      <c r="O1002" s="94"/>
    </row>
    <row r="1003" spans="14:15">
      <c r="N1003" s="89"/>
      <c r="O1003" s="94"/>
    </row>
    <row r="1004" spans="14:15">
      <c r="N1004" s="89"/>
      <c r="O1004" s="94"/>
    </row>
    <row r="1005" spans="14:15">
      <c r="N1005" s="89"/>
      <c r="O1005" s="94"/>
    </row>
    <row r="1006" spans="14:15">
      <c r="N1006" s="89"/>
      <c r="O1006" s="94"/>
    </row>
    <row r="1007" spans="14:15">
      <c r="N1007" s="89"/>
      <c r="O1007" s="94"/>
    </row>
    <row r="1008" spans="14:15">
      <c r="N1008" s="89"/>
      <c r="O1008" s="94"/>
    </row>
    <row r="1009" spans="14:15">
      <c r="N1009" s="89"/>
      <c r="O1009" s="94"/>
    </row>
    <row r="1010" spans="14:15">
      <c r="N1010" s="89"/>
      <c r="O1010" s="94"/>
    </row>
    <row r="1011" spans="14:15">
      <c r="N1011" s="89"/>
      <c r="O1011" s="94"/>
    </row>
    <row r="1012" spans="14:15">
      <c r="N1012" s="89"/>
      <c r="O1012" s="94"/>
    </row>
    <row r="1013" spans="14:15">
      <c r="N1013" s="89"/>
      <c r="O1013" s="94"/>
    </row>
    <row r="1014" spans="14:15">
      <c r="N1014" s="89"/>
      <c r="O1014" s="94"/>
    </row>
    <row r="1015" spans="14:15">
      <c r="N1015" s="89"/>
      <c r="O1015" s="94"/>
    </row>
    <row r="1016" spans="14:15">
      <c r="N1016" s="89"/>
      <c r="O1016" s="94"/>
    </row>
    <row r="1017" spans="14:15">
      <c r="N1017" s="89"/>
      <c r="O1017" s="94"/>
    </row>
    <row r="1018" spans="14:15">
      <c r="N1018" s="89"/>
      <c r="O1018" s="94"/>
    </row>
    <row r="1019" spans="14:15">
      <c r="N1019" s="89"/>
      <c r="O1019" s="94"/>
    </row>
    <row r="1020" spans="14:15">
      <c r="N1020" s="89"/>
      <c r="O1020" s="94"/>
    </row>
    <row r="1021" spans="14:15">
      <c r="N1021" s="89"/>
      <c r="O1021" s="94"/>
    </row>
    <row r="1022" spans="14:15">
      <c r="N1022" s="89"/>
      <c r="O1022" s="94"/>
    </row>
    <row r="1023" spans="14:15">
      <c r="N1023" s="89"/>
      <c r="O1023" s="94"/>
    </row>
    <row r="1024" spans="14:15">
      <c r="N1024" s="89"/>
      <c r="O1024" s="94"/>
    </row>
    <row r="1025" spans="14:15">
      <c r="N1025" s="89"/>
      <c r="O1025" s="94"/>
    </row>
    <row r="1026" spans="14:15">
      <c r="N1026" s="89"/>
      <c r="O1026" s="94"/>
    </row>
    <row r="1027" spans="14:15">
      <c r="N1027" s="89"/>
      <c r="O1027" s="94"/>
    </row>
    <row r="1028" spans="14:15">
      <c r="N1028" s="89"/>
      <c r="O1028" s="94"/>
    </row>
    <row r="1029" spans="14:15">
      <c r="N1029" s="89"/>
      <c r="O1029" s="94"/>
    </row>
    <row r="1030" spans="14:15">
      <c r="N1030" s="89"/>
      <c r="O1030" s="94"/>
    </row>
    <row r="1031" spans="14:15">
      <c r="N1031" s="89"/>
      <c r="O1031" s="94"/>
    </row>
    <row r="1032" spans="14:15">
      <c r="N1032" s="89"/>
      <c r="O1032" s="94"/>
    </row>
    <row r="1033" spans="14:15">
      <c r="N1033" s="89"/>
      <c r="O1033" s="94"/>
    </row>
    <row r="1034" spans="14:15">
      <c r="N1034" s="89"/>
      <c r="O1034" s="94"/>
    </row>
    <row r="1035" spans="14:15">
      <c r="N1035" s="89"/>
      <c r="O1035" s="94"/>
    </row>
    <row r="1036" spans="14:15">
      <c r="N1036" s="89"/>
      <c r="O1036" s="94"/>
    </row>
    <row r="1037" spans="14:15">
      <c r="N1037" s="89"/>
      <c r="O1037" s="94"/>
    </row>
    <row r="1038" spans="14:15">
      <c r="N1038" s="89"/>
      <c r="O1038" s="94"/>
    </row>
    <row r="1039" spans="14:15">
      <c r="N1039" s="89"/>
      <c r="O1039" s="94"/>
    </row>
    <row r="1040" spans="14:15">
      <c r="N1040" s="89"/>
      <c r="O1040" s="94"/>
    </row>
    <row r="1041" spans="14:15">
      <c r="N1041" s="89"/>
      <c r="O1041" s="94"/>
    </row>
    <row r="1042" spans="14:15">
      <c r="N1042" s="89"/>
      <c r="O1042" s="94"/>
    </row>
    <row r="1043" spans="14:15">
      <c r="N1043" s="89"/>
      <c r="O1043" s="94"/>
    </row>
    <row r="1044" spans="14:15">
      <c r="N1044" s="89"/>
      <c r="O1044" s="94"/>
    </row>
    <row r="1045" spans="14:15">
      <c r="N1045" s="89"/>
      <c r="O1045" s="94"/>
    </row>
    <row r="1046" spans="14:15">
      <c r="N1046" s="89"/>
      <c r="O1046" s="94"/>
    </row>
    <row r="1047" spans="14:15">
      <c r="N1047" s="89"/>
      <c r="O1047" s="94"/>
    </row>
    <row r="1048" spans="14:15">
      <c r="N1048" s="89"/>
      <c r="O1048" s="94"/>
    </row>
    <row r="1049" spans="14:15">
      <c r="N1049" s="89"/>
      <c r="O1049" s="94"/>
    </row>
    <row r="1050" spans="14:15">
      <c r="N1050" s="89"/>
      <c r="O1050" s="94"/>
    </row>
    <row r="1051" spans="14:15">
      <c r="N1051" s="89"/>
      <c r="O1051" s="94"/>
    </row>
    <row r="1052" spans="14:15">
      <c r="N1052" s="89"/>
      <c r="O1052" s="94"/>
    </row>
    <row r="1053" spans="14:15">
      <c r="N1053" s="89"/>
      <c r="O1053" s="94"/>
    </row>
    <row r="1054" spans="14:15">
      <c r="N1054" s="89"/>
      <c r="O1054" s="94"/>
    </row>
    <row r="1055" spans="14:15">
      <c r="N1055" s="89"/>
      <c r="O1055" s="94"/>
    </row>
    <row r="1056" spans="14:15">
      <c r="N1056" s="89"/>
      <c r="O1056" s="94"/>
    </row>
    <row r="1057" spans="14:15">
      <c r="N1057" s="89"/>
      <c r="O1057" s="94"/>
    </row>
    <row r="1058" spans="14:15">
      <c r="N1058" s="89"/>
      <c r="O1058" s="94"/>
    </row>
    <row r="1059" spans="14:15">
      <c r="N1059" s="89"/>
      <c r="O1059" s="94"/>
    </row>
    <row r="1060" spans="14:15">
      <c r="N1060" s="89"/>
      <c r="O1060" s="94"/>
    </row>
    <row r="1061" spans="14:15">
      <c r="N1061" s="89"/>
      <c r="O1061" s="94"/>
    </row>
    <row r="1062" spans="14:15">
      <c r="N1062" s="89"/>
      <c r="O1062" s="94"/>
    </row>
    <row r="1063" spans="14:15">
      <c r="N1063" s="89"/>
      <c r="O1063" s="94"/>
    </row>
    <row r="1064" spans="14:15">
      <c r="N1064" s="89"/>
      <c r="O1064" s="94"/>
    </row>
    <row r="1065" spans="14:15">
      <c r="N1065" s="89"/>
      <c r="O1065" s="94"/>
    </row>
    <row r="1066" spans="14:15">
      <c r="N1066" s="89"/>
      <c r="O1066" s="94"/>
    </row>
    <row r="1067" spans="14:15">
      <c r="N1067" s="89"/>
      <c r="O1067" s="94"/>
    </row>
    <row r="1068" spans="14:15">
      <c r="N1068" s="89"/>
      <c r="O1068" s="94"/>
    </row>
    <row r="1069" spans="14:15">
      <c r="N1069" s="89"/>
      <c r="O1069" s="94"/>
    </row>
    <row r="1070" spans="14:15">
      <c r="N1070" s="89"/>
      <c r="O1070" s="94"/>
    </row>
    <row r="1071" spans="14:15">
      <c r="N1071" s="89"/>
      <c r="O1071" s="94"/>
    </row>
    <row r="1072" spans="14:15">
      <c r="N1072" s="89"/>
      <c r="O1072" s="94"/>
    </row>
    <row r="1073" spans="14:15">
      <c r="N1073" s="89"/>
      <c r="O1073" s="94"/>
    </row>
    <row r="1074" spans="14:15">
      <c r="N1074" s="89"/>
      <c r="O1074" s="94"/>
    </row>
    <row r="1075" spans="14:15">
      <c r="N1075" s="89"/>
      <c r="O1075" s="94"/>
    </row>
    <row r="1076" spans="14:15">
      <c r="N1076" s="89"/>
      <c r="O1076" s="94"/>
    </row>
    <row r="1077" spans="14:15">
      <c r="N1077" s="89"/>
      <c r="O1077" s="94"/>
    </row>
    <row r="1078" spans="14:15">
      <c r="N1078" s="89"/>
      <c r="O1078" s="94"/>
    </row>
    <row r="1079" spans="14:15">
      <c r="N1079" s="89"/>
      <c r="O1079" s="94"/>
    </row>
    <row r="1080" spans="14:15">
      <c r="N1080" s="89"/>
      <c r="O1080" s="94"/>
    </row>
    <row r="1081" spans="14:15">
      <c r="N1081" s="89"/>
      <c r="O1081" s="94"/>
    </row>
    <row r="1082" spans="14:15">
      <c r="N1082" s="89"/>
      <c r="O1082" s="94"/>
    </row>
    <row r="1083" spans="14:15">
      <c r="N1083" s="89"/>
      <c r="O1083" s="94"/>
    </row>
    <row r="1084" spans="14:15">
      <c r="N1084" s="89"/>
      <c r="O1084" s="94"/>
    </row>
    <row r="1085" spans="14:15">
      <c r="N1085" s="89"/>
      <c r="O1085" s="94"/>
    </row>
    <row r="1086" spans="14:15">
      <c r="N1086" s="89"/>
      <c r="O1086" s="94"/>
    </row>
    <row r="1087" spans="14:15">
      <c r="N1087" s="89"/>
      <c r="O1087" s="94"/>
    </row>
    <row r="1088" spans="14:15">
      <c r="N1088" s="89"/>
      <c r="O1088" s="94"/>
    </row>
    <row r="1089" spans="14:15">
      <c r="N1089" s="89"/>
      <c r="O1089" s="94"/>
    </row>
    <row r="1090" spans="14:15">
      <c r="N1090" s="89"/>
      <c r="O1090" s="94"/>
    </row>
    <row r="1091" spans="14:15">
      <c r="N1091" s="89"/>
      <c r="O1091" s="94"/>
    </row>
    <row r="1092" spans="14:15">
      <c r="N1092" s="89"/>
      <c r="O1092" s="94"/>
    </row>
    <row r="1093" spans="14:15">
      <c r="N1093" s="89"/>
      <c r="O1093" s="94"/>
    </row>
    <row r="1094" spans="14:15">
      <c r="N1094" s="89"/>
      <c r="O1094" s="94"/>
    </row>
    <row r="1095" spans="14:15">
      <c r="N1095" s="89"/>
      <c r="O1095" s="94"/>
    </row>
    <row r="1096" spans="14:15">
      <c r="N1096" s="89"/>
      <c r="O1096" s="94"/>
    </row>
    <row r="1097" spans="14:15">
      <c r="N1097" s="89"/>
      <c r="O1097" s="94"/>
    </row>
    <row r="1098" spans="14:15">
      <c r="N1098" s="89"/>
      <c r="O1098" s="94"/>
    </row>
    <row r="1099" spans="14:15">
      <c r="N1099" s="89"/>
      <c r="O1099" s="94"/>
    </row>
    <row r="1100" spans="14:15">
      <c r="N1100" s="89"/>
      <c r="O1100" s="94"/>
    </row>
    <row r="1101" spans="14:15">
      <c r="N1101" s="89"/>
      <c r="O1101" s="94"/>
    </row>
    <row r="1102" spans="14:15">
      <c r="N1102" s="89"/>
      <c r="O1102" s="94"/>
    </row>
    <row r="1103" spans="14:15">
      <c r="N1103" s="89"/>
      <c r="O1103" s="94"/>
    </row>
    <row r="1104" spans="14:15">
      <c r="N1104" s="89"/>
      <c r="O1104" s="94"/>
    </row>
    <row r="1105" spans="14:15">
      <c r="N1105" s="89"/>
      <c r="O1105" s="94"/>
    </row>
    <row r="1106" spans="14:15">
      <c r="N1106" s="89"/>
      <c r="O1106" s="94"/>
    </row>
    <row r="1107" spans="14:15">
      <c r="N1107" s="89"/>
      <c r="O1107" s="94"/>
    </row>
    <row r="1108" spans="14:15">
      <c r="N1108" s="89"/>
      <c r="O1108" s="94"/>
    </row>
    <row r="1109" spans="14:15">
      <c r="N1109" s="89"/>
      <c r="O1109" s="94"/>
    </row>
    <row r="1110" spans="14:15">
      <c r="N1110" s="89"/>
      <c r="O1110" s="94"/>
    </row>
    <row r="1111" spans="14:15">
      <c r="N1111" s="89"/>
      <c r="O1111" s="94"/>
    </row>
  </sheetData>
  <autoFilter ref="O1:O1111"/>
  <mergeCells count="126">
    <mergeCell ref="AS27:AS39"/>
    <mergeCell ref="AT27:AT39"/>
    <mergeCell ref="AU27:AU39"/>
    <mergeCell ref="D159:F159"/>
    <mergeCell ref="D157:F157"/>
    <mergeCell ref="D156:F156"/>
    <mergeCell ref="D154:F154"/>
    <mergeCell ref="D153:F153"/>
    <mergeCell ref="AI5:AI6"/>
    <mergeCell ref="AJ5:AJ6"/>
    <mergeCell ref="Q99:R99"/>
    <mergeCell ref="J100:M100"/>
    <mergeCell ref="Q100:R100"/>
    <mergeCell ref="D96:F96"/>
    <mergeCell ref="J96:M96"/>
    <mergeCell ref="C111:F111"/>
    <mergeCell ref="J97:M97"/>
    <mergeCell ref="J98:M98"/>
    <mergeCell ref="J99:M99"/>
    <mergeCell ref="C106:F106"/>
    <mergeCell ref="D101:F101"/>
    <mergeCell ref="D104:F104"/>
    <mergeCell ref="D105:F105"/>
    <mergeCell ref="D155:F155"/>
    <mergeCell ref="D95:F95"/>
    <mergeCell ref="J95:M95"/>
    <mergeCell ref="D92:F92"/>
    <mergeCell ref="D173:F173"/>
    <mergeCell ref="D172:F172"/>
    <mergeCell ref="D171:F171"/>
    <mergeCell ref="D170:F170"/>
    <mergeCell ref="D167:F169"/>
    <mergeCell ref="D166:F166"/>
    <mergeCell ref="D163:F165"/>
    <mergeCell ref="D162:F162"/>
    <mergeCell ref="D160:F160"/>
    <mergeCell ref="B124:B133"/>
    <mergeCell ref="B147:B151"/>
    <mergeCell ref="D145:F145"/>
    <mergeCell ref="D146:F146"/>
    <mergeCell ref="D147:F151"/>
    <mergeCell ref="C112:F112"/>
    <mergeCell ref="C113:F113"/>
    <mergeCell ref="C114:F114"/>
    <mergeCell ref="C107:F107"/>
    <mergeCell ref="C108:F108"/>
    <mergeCell ref="C109:F109"/>
    <mergeCell ref="C110:F110"/>
    <mergeCell ref="C124:C140"/>
    <mergeCell ref="D115:F115"/>
    <mergeCell ref="D117:F119"/>
    <mergeCell ref="D120:F120"/>
    <mergeCell ref="D121:F121"/>
    <mergeCell ref="D122:F122"/>
    <mergeCell ref="D124:F140"/>
    <mergeCell ref="D142:F142"/>
    <mergeCell ref="D143:F143"/>
    <mergeCell ref="D144:F144"/>
    <mergeCell ref="J92:M92"/>
    <mergeCell ref="D93:F93"/>
    <mergeCell ref="J93:M93"/>
    <mergeCell ref="B55:G55"/>
    <mergeCell ref="B83:G83"/>
    <mergeCell ref="D91:F91"/>
    <mergeCell ref="J91:M91"/>
    <mergeCell ref="D94:F94"/>
    <mergeCell ref="J94:M94"/>
    <mergeCell ref="B70:G70"/>
    <mergeCell ref="B74:G74"/>
    <mergeCell ref="D90:F90"/>
    <mergeCell ref="B68:G68"/>
    <mergeCell ref="C89:D89"/>
    <mergeCell ref="B25:G25"/>
    <mergeCell ref="D27:D39"/>
    <mergeCell ref="T5:T6"/>
    <mergeCell ref="Y5:Y6"/>
    <mergeCell ref="W5:W6"/>
    <mergeCell ref="X5:X6"/>
    <mergeCell ref="Q5:Q6"/>
    <mergeCell ref="R5:R6"/>
    <mergeCell ref="S5:S6"/>
    <mergeCell ref="U5:U6"/>
    <mergeCell ref="V5:V6"/>
    <mergeCell ref="O27:O39"/>
    <mergeCell ref="P27:P39"/>
    <mergeCell ref="B7:G7"/>
    <mergeCell ref="B15:G15"/>
    <mergeCell ref="B18:G18"/>
    <mergeCell ref="AE5:AE6"/>
    <mergeCell ref="O5:O6"/>
    <mergeCell ref="P5:P6"/>
    <mergeCell ref="B21:G21"/>
    <mergeCell ref="AC5:AC6"/>
    <mergeCell ref="AD5:AD6"/>
    <mergeCell ref="C1:AF1"/>
    <mergeCell ref="D2:AF2"/>
    <mergeCell ref="D3:AF3"/>
    <mergeCell ref="B4:AF4"/>
    <mergeCell ref="B5:B6"/>
    <mergeCell ref="C5:C6"/>
    <mergeCell ref="D5:D6"/>
    <mergeCell ref="F5:F6"/>
    <mergeCell ref="G5:G6"/>
    <mergeCell ref="H5:H6"/>
    <mergeCell ref="J5:J6"/>
    <mergeCell ref="K5:K6"/>
    <mergeCell ref="M5:M6"/>
    <mergeCell ref="N5:N6"/>
    <mergeCell ref="AF5:AF6"/>
    <mergeCell ref="Z5:Z6"/>
    <mergeCell ref="AA5:AA6"/>
    <mergeCell ref="AB5:AB6"/>
    <mergeCell ref="AM27:AM39"/>
    <mergeCell ref="AN27:AN39"/>
    <mergeCell ref="AP27:AP39"/>
    <mergeCell ref="AQ27:AQ39"/>
    <mergeCell ref="AR27:AR39"/>
    <mergeCell ref="AG5:AG6"/>
    <mergeCell ref="AH5:AH6"/>
    <mergeCell ref="AQ5:AQ6"/>
    <mergeCell ref="AP5:AP6"/>
    <mergeCell ref="AK5:AK6"/>
    <mergeCell ref="AL5:AL6"/>
    <mergeCell ref="AM5:AM6"/>
    <mergeCell ref="AN5:AN6"/>
    <mergeCell ref="AO5:AO88"/>
  </mergeCells>
  <pageMargins left="0.51180555555555496" right="0.51180555555555496" top="0.78749999999999998" bottom="0.78749999999999998" header="0.51180555555555496" footer="0.51180555555555496"/>
  <pageSetup paperSize="77" firstPageNumber="0" orientation="landscape" horizontalDpi="300" verticalDpi="300" r:id="rId1"/>
  <ignoredErrors>
    <ignoredError sqref="T88 X88 AN11 AT9 AS11:AT11 AT13 AT41 AT43" formula="1"/>
  </ignoredErrors>
  <drawing r:id="rId2"/>
</worksheet>
</file>

<file path=xl/worksheets/sheet3.xml><?xml version="1.0" encoding="utf-8"?>
<worksheet xmlns="http://schemas.openxmlformats.org/spreadsheetml/2006/main" xmlns:r="http://schemas.openxmlformats.org/officeDocument/2006/relationships">
  <dimension ref="A1:K1394"/>
  <sheetViews>
    <sheetView topLeftCell="C1" workbookViewId="0">
      <pane ySplit="1" topLeftCell="A1022" activePane="bottomLeft" state="frozen"/>
      <selection pane="bottomLeft" activeCell="J1070" sqref="J1070"/>
    </sheetView>
  </sheetViews>
  <sheetFormatPr defaultColWidth="8.5703125" defaultRowHeight="15"/>
  <cols>
    <col min="1" max="1" width="17.140625" style="107" customWidth="1"/>
    <col min="2" max="2" width="9" style="107" customWidth="1"/>
    <col min="3" max="3" width="13.28515625" style="107" customWidth="1"/>
    <col min="4" max="5" width="18.7109375" style="108" customWidth="1"/>
    <col min="6" max="6" width="5.140625" style="196" customWidth="1"/>
    <col min="7" max="7" width="18.28515625" style="235" customWidth="1"/>
    <col min="8" max="8" width="17.28515625" style="107" customWidth="1"/>
    <col min="9" max="9" width="35.140625" customWidth="1"/>
    <col min="10" max="10" width="9" style="402" customWidth="1"/>
    <col min="11" max="11" width="9" style="107" customWidth="1"/>
  </cols>
  <sheetData>
    <row r="1" spans="1:11" s="111" customFormat="1" ht="18.75">
      <c r="A1" s="109" t="s">
        <v>797</v>
      </c>
      <c r="B1" s="109"/>
      <c r="C1" s="109"/>
      <c r="D1" s="110"/>
      <c r="E1" s="110"/>
      <c r="F1" s="247"/>
      <c r="G1" s="248"/>
      <c r="H1" s="109"/>
      <c r="J1" s="399"/>
      <c r="K1" s="109"/>
    </row>
    <row r="2" spans="1:11" s="161" customFormat="1">
      <c r="A2" s="169" t="s">
        <v>746</v>
      </c>
      <c r="B2" s="169" t="s">
        <v>406</v>
      </c>
      <c r="C2" s="169" t="s">
        <v>233</v>
      </c>
      <c r="D2" s="169" t="s">
        <v>234</v>
      </c>
      <c r="E2" s="169"/>
      <c r="F2" s="249" t="s">
        <v>747</v>
      </c>
      <c r="G2" s="249" t="s">
        <v>407</v>
      </c>
      <c r="H2" s="169" t="s">
        <v>231</v>
      </c>
      <c r="I2" s="169" t="s">
        <v>236</v>
      </c>
      <c r="J2" s="245" t="s">
        <v>235</v>
      </c>
    </row>
    <row r="3" spans="1:11" s="161" customFormat="1">
      <c r="A3" s="161">
        <v>21000001</v>
      </c>
      <c r="B3" s="166" t="s">
        <v>238</v>
      </c>
      <c r="C3" s="166" t="s">
        <v>239</v>
      </c>
      <c r="D3" s="242">
        <v>22498.81</v>
      </c>
      <c r="E3" s="215"/>
      <c r="F3" s="235" t="s">
        <v>748</v>
      </c>
      <c r="G3" s="236">
        <v>44218</v>
      </c>
      <c r="H3" s="166" t="s">
        <v>237</v>
      </c>
      <c r="I3" s="166" t="s">
        <v>241</v>
      </c>
      <c r="J3" s="168" t="s">
        <v>240</v>
      </c>
    </row>
    <row r="4" spans="1:11" s="161" customFormat="1">
      <c r="A4" s="161">
        <v>21000002</v>
      </c>
      <c r="B4" s="166" t="s">
        <v>238</v>
      </c>
      <c r="C4" s="166" t="s">
        <v>239</v>
      </c>
      <c r="D4" s="242">
        <v>26250</v>
      </c>
      <c r="E4" s="215"/>
      <c r="F4" s="235" t="s">
        <v>748</v>
      </c>
      <c r="G4" s="236">
        <v>44218</v>
      </c>
      <c r="H4" s="166" t="s">
        <v>242</v>
      </c>
      <c r="I4" s="166" t="s">
        <v>244</v>
      </c>
      <c r="J4" s="168" t="s">
        <v>243</v>
      </c>
    </row>
    <row r="5" spans="1:11" s="161" customFormat="1">
      <c r="A5" s="161">
        <v>21000003</v>
      </c>
      <c r="B5" s="166" t="s">
        <v>238</v>
      </c>
      <c r="C5" s="166" t="s">
        <v>239</v>
      </c>
      <c r="D5" s="242">
        <v>173706.87</v>
      </c>
      <c r="E5" s="215"/>
      <c r="F5" s="235" t="s">
        <v>748</v>
      </c>
      <c r="G5" s="236">
        <v>44218</v>
      </c>
      <c r="H5" s="166" t="s">
        <v>245</v>
      </c>
      <c r="I5" s="166" t="s">
        <v>247</v>
      </c>
      <c r="J5" s="168" t="s">
        <v>246</v>
      </c>
    </row>
    <row r="6" spans="1:11" s="161" customFormat="1">
      <c r="A6" s="161">
        <v>21000004</v>
      </c>
      <c r="B6" s="166" t="s">
        <v>238</v>
      </c>
      <c r="C6" s="166" t="s">
        <v>239</v>
      </c>
      <c r="D6" s="242">
        <v>72184.259999999995</v>
      </c>
      <c r="E6" s="215"/>
      <c r="F6" s="235" t="s">
        <v>748</v>
      </c>
      <c r="G6" s="236">
        <v>44218</v>
      </c>
      <c r="H6" s="166" t="s">
        <v>248</v>
      </c>
      <c r="I6" s="166" t="s">
        <v>250</v>
      </c>
      <c r="J6" s="168" t="s">
        <v>249</v>
      </c>
    </row>
    <row r="7" spans="1:11" s="161" customFormat="1">
      <c r="A7" s="161">
        <v>21000005</v>
      </c>
      <c r="B7" s="166" t="s">
        <v>238</v>
      </c>
      <c r="C7" s="166" t="s">
        <v>239</v>
      </c>
      <c r="D7" s="242">
        <v>97600.27</v>
      </c>
      <c r="E7" s="215"/>
      <c r="F7" s="235" t="s">
        <v>748</v>
      </c>
      <c r="G7" s="236">
        <v>44218</v>
      </c>
      <c r="H7" s="166" t="s">
        <v>251</v>
      </c>
      <c r="I7" s="166" t="s">
        <v>253</v>
      </c>
      <c r="J7" s="168" t="s">
        <v>252</v>
      </c>
    </row>
    <row r="8" spans="1:11" s="161" customFormat="1">
      <c r="A8" s="161">
        <v>21000006</v>
      </c>
      <c r="B8" s="166" t="s">
        <v>238</v>
      </c>
      <c r="C8" s="166" t="s">
        <v>239</v>
      </c>
      <c r="D8" s="242">
        <v>80162.03</v>
      </c>
      <c r="E8" s="215"/>
      <c r="F8" s="235" t="s">
        <v>748</v>
      </c>
      <c r="G8" s="236">
        <v>44218</v>
      </c>
      <c r="H8" s="166" t="s">
        <v>254</v>
      </c>
      <c r="I8" s="166" t="s">
        <v>256</v>
      </c>
      <c r="J8" s="168" t="s">
        <v>255</v>
      </c>
    </row>
    <row r="9" spans="1:11" s="161" customFormat="1">
      <c r="A9" s="161">
        <v>21000007</v>
      </c>
      <c r="B9" s="166" t="s">
        <v>238</v>
      </c>
      <c r="C9" s="166" t="s">
        <v>239</v>
      </c>
      <c r="D9" s="242">
        <v>136320.15</v>
      </c>
      <c r="E9" s="215"/>
      <c r="F9" s="235" t="s">
        <v>748</v>
      </c>
      <c r="G9" s="236">
        <v>44218</v>
      </c>
      <c r="H9" s="166" t="s">
        <v>257</v>
      </c>
      <c r="I9" s="166" t="s">
        <v>259</v>
      </c>
      <c r="J9" s="168" t="s">
        <v>258</v>
      </c>
    </row>
    <row r="10" spans="1:11" s="161" customFormat="1">
      <c r="A10" s="161">
        <v>21000010</v>
      </c>
      <c r="B10" s="166" t="s">
        <v>238</v>
      </c>
      <c r="C10" s="166" t="s">
        <v>239</v>
      </c>
      <c r="D10" s="242">
        <v>10861.89</v>
      </c>
      <c r="E10" s="215"/>
      <c r="F10" s="235" t="s">
        <v>748</v>
      </c>
      <c r="G10" s="236">
        <v>44221</v>
      </c>
      <c r="H10" s="166" t="s">
        <v>260</v>
      </c>
      <c r="I10" s="166" t="s">
        <v>262</v>
      </c>
      <c r="J10" s="168" t="s">
        <v>261</v>
      </c>
    </row>
    <row r="11" spans="1:11" s="161" customFormat="1">
      <c r="A11" s="161">
        <v>21000011</v>
      </c>
      <c r="B11" s="166" t="s">
        <v>238</v>
      </c>
      <c r="C11" s="166" t="s">
        <v>239</v>
      </c>
      <c r="D11" s="242">
        <v>14750.88</v>
      </c>
      <c r="E11" s="215"/>
      <c r="F11" s="235" t="s">
        <v>748</v>
      </c>
      <c r="G11" s="236">
        <v>44221</v>
      </c>
      <c r="H11" s="166" t="s">
        <v>260</v>
      </c>
      <c r="I11" s="166" t="s">
        <v>262</v>
      </c>
      <c r="J11" s="168" t="s">
        <v>263</v>
      </c>
    </row>
    <row r="12" spans="1:11" s="161" customFormat="1">
      <c r="A12" s="161">
        <v>21000012</v>
      </c>
      <c r="B12" s="166" t="s">
        <v>238</v>
      </c>
      <c r="C12" s="166" t="s">
        <v>239</v>
      </c>
      <c r="D12" s="242">
        <v>6714.21</v>
      </c>
      <c r="E12" s="215"/>
      <c r="F12" s="235" t="s">
        <v>748</v>
      </c>
      <c r="G12" s="236">
        <v>44221</v>
      </c>
      <c r="H12" s="166" t="s">
        <v>260</v>
      </c>
      <c r="I12" s="166" t="s">
        <v>262</v>
      </c>
      <c r="J12" s="168" t="s">
        <v>264</v>
      </c>
    </row>
    <row r="13" spans="1:11" s="161" customFormat="1">
      <c r="A13" s="161">
        <v>21000001</v>
      </c>
      <c r="B13" s="166" t="s">
        <v>277</v>
      </c>
      <c r="C13" s="166" t="s">
        <v>239</v>
      </c>
      <c r="D13" s="242">
        <v>23930.86</v>
      </c>
      <c r="E13" s="215"/>
      <c r="F13" s="235" t="s">
        <v>748</v>
      </c>
      <c r="G13" s="236">
        <v>44221</v>
      </c>
      <c r="H13" s="166" t="s">
        <v>276</v>
      </c>
      <c r="I13" s="166" t="s">
        <v>262</v>
      </c>
      <c r="J13" s="168" t="s">
        <v>278</v>
      </c>
    </row>
    <row r="14" spans="1:11" s="161" customFormat="1">
      <c r="A14" s="161">
        <v>21000001</v>
      </c>
      <c r="B14" s="166" t="s">
        <v>277</v>
      </c>
      <c r="C14" s="166" t="s">
        <v>239</v>
      </c>
      <c r="D14" s="242">
        <v>232.08</v>
      </c>
      <c r="E14" s="215"/>
      <c r="F14" s="235" t="s">
        <v>748</v>
      </c>
      <c r="G14" s="236">
        <v>44221</v>
      </c>
      <c r="H14" s="166" t="s">
        <v>276</v>
      </c>
      <c r="I14" s="166" t="s">
        <v>279</v>
      </c>
      <c r="J14" s="168" t="s">
        <v>278</v>
      </c>
    </row>
    <row r="15" spans="1:11" s="161" customFormat="1">
      <c r="A15" s="161">
        <v>21000001</v>
      </c>
      <c r="B15" s="166" t="s">
        <v>277</v>
      </c>
      <c r="C15" s="166" t="s">
        <v>239</v>
      </c>
      <c r="D15" s="242">
        <v>-232.08</v>
      </c>
      <c r="E15" s="215"/>
      <c r="F15" s="235" t="s">
        <v>748</v>
      </c>
      <c r="G15" s="236">
        <v>44221</v>
      </c>
      <c r="H15" s="166" t="s">
        <v>276</v>
      </c>
      <c r="I15" s="166" t="s">
        <v>262</v>
      </c>
      <c r="J15" s="168" t="s">
        <v>278</v>
      </c>
    </row>
    <row r="16" spans="1:11" s="161" customFormat="1">
      <c r="A16" s="161">
        <v>21000002</v>
      </c>
      <c r="B16" s="166" t="s">
        <v>277</v>
      </c>
      <c r="C16" s="166" t="s">
        <v>239</v>
      </c>
      <c r="D16" s="242">
        <v>22572.31</v>
      </c>
      <c r="E16" s="215"/>
      <c r="F16" s="235" t="s">
        <v>748</v>
      </c>
      <c r="G16" s="236">
        <v>44221</v>
      </c>
      <c r="H16" s="166" t="s">
        <v>276</v>
      </c>
      <c r="I16" s="166" t="s">
        <v>262</v>
      </c>
      <c r="J16" s="168" t="s">
        <v>280</v>
      </c>
    </row>
    <row r="17" spans="1:10" s="161" customFormat="1">
      <c r="A17" s="161">
        <v>21000002</v>
      </c>
      <c r="B17" s="166" t="s">
        <v>277</v>
      </c>
      <c r="C17" s="166" t="s">
        <v>239</v>
      </c>
      <c r="D17" s="242">
        <v>218.9</v>
      </c>
      <c r="E17" s="215"/>
      <c r="F17" s="235" t="s">
        <v>748</v>
      </c>
      <c r="G17" s="236">
        <v>44221</v>
      </c>
      <c r="H17" s="166" t="s">
        <v>276</v>
      </c>
      <c r="I17" s="166" t="s">
        <v>279</v>
      </c>
      <c r="J17" s="168" t="s">
        <v>280</v>
      </c>
    </row>
    <row r="18" spans="1:10" s="161" customFormat="1">
      <c r="A18" s="161">
        <v>21000002</v>
      </c>
      <c r="B18" s="166" t="s">
        <v>277</v>
      </c>
      <c r="C18" s="166" t="s">
        <v>239</v>
      </c>
      <c r="D18" s="242">
        <v>-218.9</v>
      </c>
      <c r="E18" s="215"/>
      <c r="F18" s="235" t="s">
        <v>748</v>
      </c>
      <c r="G18" s="236">
        <v>44221</v>
      </c>
      <c r="H18" s="166" t="s">
        <v>276</v>
      </c>
      <c r="I18" s="166" t="s">
        <v>262</v>
      </c>
      <c r="J18" s="168" t="s">
        <v>280</v>
      </c>
    </row>
    <row r="19" spans="1:10" s="161" customFormat="1">
      <c r="A19" s="161">
        <v>21000013</v>
      </c>
      <c r="B19" s="166" t="s">
        <v>238</v>
      </c>
      <c r="C19" s="166" t="s">
        <v>239</v>
      </c>
      <c r="D19" s="242">
        <v>4000</v>
      </c>
      <c r="E19" s="215"/>
      <c r="F19" s="235" t="s">
        <v>748</v>
      </c>
      <c r="G19" s="236">
        <v>44221</v>
      </c>
      <c r="H19" s="166" t="s">
        <v>265</v>
      </c>
      <c r="I19" s="166" t="s">
        <v>262</v>
      </c>
      <c r="J19" s="168" t="s">
        <v>266</v>
      </c>
    </row>
    <row r="20" spans="1:10" s="161" customFormat="1">
      <c r="A20" s="161">
        <v>21000015</v>
      </c>
      <c r="B20" s="166" t="s">
        <v>238</v>
      </c>
      <c r="C20" s="166" t="s">
        <v>239</v>
      </c>
      <c r="D20" s="242">
        <v>191690.64</v>
      </c>
      <c r="E20" s="242"/>
      <c r="F20" s="235" t="s">
        <v>748</v>
      </c>
      <c r="G20" s="236">
        <v>44221</v>
      </c>
      <c r="H20" s="166" t="s">
        <v>267</v>
      </c>
      <c r="I20" s="166" t="s">
        <v>269</v>
      </c>
      <c r="J20" s="168" t="s">
        <v>268</v>
      </c>
    </row>
    <row r="21" spans="1:10" s="161" customFormat="1">
      <c r="A21" s="161">
        <v>21000016</v>
      </c>
      <c r="B21" s="166" t="s">
        <v>238</v>
      </c>
      <c r="C21" s="166" t="s">
        <v>239</v>
      </c>
      <c r="D21" s="242">
        <v>217243.48</v>
      </c>
      <c r="E21" s="242"/>
      <c r="F21" s="235" t="s">
        <v>748</v>
      </c>
      <c r="G21" s="236">
        <v>44221</v>
      </c>
      <c r="H21" s="166" t="s">
        <v>270</v>
      </c>
      <c r="I21" s="166" t="s">
        <v>256</v>
      </c>
      <c r="J21" s="168" t="s">
        <v>271</v>
      </c>
    </row>
    <row r="22" spans="1:10" s="161" customFormat="1">
      <c r="A22" s="161">
        <v>21000017</v>
      </c>
      <c r="B22" s="166" t="s">
        <v>238</v>
      </c>
      <c r="C22" s="166" t="s">
        <v>239</v>
      </c>
      <c r="D22" s="242">
        <v>25164.66</v>
      </c>
      <c r="E22" s="242"/>
      <c r="F22" s="235" t="s">
        <v>748</v>
      </c>
      <c r="G22" s="236">
        <v>44221</v>
      </c>
      <c r="H22" s="166" t="s">
        <v>272</v>
      </c>
      <c r="I22" s="166" t="s">
        <v>274</v>
      </c>
      <c r="J22" s="168" t="s">
        <v>273</v>
      </c>
    </row>
    <row r="23" spans="1:10" s="161" customFormat="1">
      <c r="A23" s="161">
        <v>21000018</v>
      </c>
      <c r="B23" s="166" t="s">
        <v>238</v>
      </c>
      <c r="C23" s="166" t="s">
        <v>239</v>
      </c>
      <c r="D23" s="242">
        <v>21027.5</v>
      </c>
      <c r="E23" s="242"/>
      <c r="F23" s="235" t="s">
        <v>748</v>
      </c>
      <c r="G23" s="236">
        <v>44221</v>
      </c>
      <c r="H23" s="166" t="s">
        <v>257</v>
      </c>
      <c r="I23" s="166" t="s">
        <v>259</v>
      </c>
      <c r="J23" s="168" t="s">
        <v>275</v>
      </c>
    </row>
    <row r="24" spans="1:10" s="161" customFormat="1">
      <c r="A24" s="161">
        <v>21000020</v>
      </c>
      <c r="B24" s="166" t="s">
        <v>238</v>
      </c>
      <c r="C24" s="166" t="s">
        <v>239</v>
      </c>
      <c r="D24" s="242">
        <v>10000</v>
      </c>
      <c r="E24" s="242"/>
      <c r="F24" s="235" t="s">
        <v>748</v>
      </c>
      <c r="G24" s="236">
        <v>44223</v>
      </c>
      <c r="H24" s="166" t="s">
        <v>281</v>
      </c>
      <c r="I24" s="166" t="s">
        <v>283</v>
      </c>
      <c r="J24" s="168" t="s">
        <v>282</v>
      </c>
    </row>
    <row r="25" spans="1:10" s="161" customFormat="1">
      <c r="A25" s="161">
        <v>21000021</v>
      </c>
      <c r="B25" s="166" t="s">
        <v>238</v>
      </c>
      <c r="C25" s="166" t="s">
        <v>239</v>
      </c>
      <c r="D25" s="242">
        <v>17346</v>
      </c>
      <c r="E25" s="242"/>
      <c r="F25" s="235" t="s">
        <v>748</v>
      </c>
      <c r="G25" s="236">
        <v>44224</v>
      </c>
      <c r="H25" s="166" t="s">
        <v>284</v>
      </c>
      <c r="I25" s="166" t="s">
        <v>286</v>
      </c>
      <c r="J25" s="168" t="s">
        <v>285</v>
      </c>
    </row>
    <row r="26" spans="1:10" s="161" customFormat="1">
      <c r="B26" s="166"/>
      <c r="C26" s="166"/>
      <c r="D26" s="250">
        <f>SUM(D3:D25)</f>
        <v>1174024.82</v>
      </c>
      <c r="E26" s="250" t="s">
        <v>2124</v>
      </c>
      <c r="F26" s="235"/>
      <c r="G26" s="236"/>
      <c r="H26" s="166"/>
      <c r="I26" s="166"/>
      <c r="J26" s="168"/>
    </row>
    <row r="27" spans="1:10" s="161" customFormat="1" ht="18.75">
      <c r="A27" s="109" t="s">
        <v>795</v>
      </c>
      <c r="B27" s="166"/>
      <c r="C27" s="166"/>
      <c r="D27" s="242"/>
      <c r="E27" s="242"/>
      <c r="F27" s="235"/>
      <c r="G27" s="236"/>
      <c r="H27" s="166"/>
      <c r="I27" s="166"/>
      <c r="J27" s="168"/>
    </row>
    <row r="28" spans="1:10" s="161" customFormat="1">
      <c r="A28" s="169" t="s">
        <v>746</v>
      </c>
      <c r="B28" s="169" t="s">
        <v>406</v>
      </c>
      <c r="C28" s="169" t="s">
        <v>233</v>
      </c>
      <c r="D28" s="169" t="s">
        <v>234</v>
      </c>
      <c r="E28" s="169"/>
      <c r="F28" s="249" t="s">
        <v>747</v>
      </c>
      <c r="G28" s="249" t="s">
        <v>407</v>
      </c>
      <c r="H28" s="169" t="s">
        <v>231</v>
      </c>
      <c r="I28" s="169" t="s">
        <v>236</v>
      </c>
      <c r="J28" s="245" t="s">
        <v>235</v>
      </c>
    </row>
    <row r="29" spans="1:10" s="161" customFormat="1">
      <c r="A29" s="161">
        <v>21000040</v>
      </c>
      <c r="B29" s="166" t="s">
        <v>238</v>
      </c>
      <c r="C29" s="166" t="s">
        <v>239</v>
      </c>
      <c r="D29" s="242">
        <v>433634.22</v>
      </c>
      <c r="E29" s="242"/>
      <c r="F29" s="235" t="s">
        <v>748</v>
      </c>
      <c r="G29" s="236">
        <v>44229</v>
      </c>
      <c r="H29" s="166" t="s">
        <v>287</v>
      </c>
      <c r="I29" s="166" t="s">
        <v>289</v>
      </c>
      <c r="J29" s="168" t="s">
        <v>288</v>
      </c>
    </row>
    <row r="30" spans="1:10" s="161" customFormat="1">
      <c r="A30" s="161">
        <v>21000041</v>
      </c>
      <c r="B30" s="166" t="s">
        <v>238</v>
      </c>
      <c r="C30" s="166" t="s">
        <v>239</v>
      </c>
      <c r="D30" s="242">
        <v>75773.56</v>
      </c>
      <c r="E30" s="242"/>
      <c r="F30" s="235" t="s">
        <v>748</v>
      </c>
      <c r="G30" s="236">
        <v>44229</v>
      </c>
      <c r="H30" s="166" t="s">
        <v>248</v>
      </c>
      <c r="I30" s="166" t="s">
        <v>250</v>
      </c>
      <c r="J30" s="168" t="s">
        <v>290</v>
      </c>
    </row>
    <row r="31" spans="1:10" s="161" customFormat="1">
      <c r="A31" s="161">
        <v>21000042</v>
      </c>
      <c r="B31" s="166" t="s">
        <v>238</v>
      </c>
      <c r="C31" s="166" t="s">
        <v>239</v>
      </c>
      <c r="D31" s="242">
        <v>19163.66</v>
      </c>
      <c r="E31" s="242"/>
      <c r="F31" s="235" t="s">
        <v>748</v>
      </c>
      <c r="G31" s="236">
        <v>44229</v>
      </c>
      <c r="H31" s="166" t="s">
        <v>291</v>
      </c>
      <c r="I31" s="166" t="s">
        <v>293</v>
      </c>
      <c r="J31" s="168" t="s">
        <v>292</v>
      </c>
    </row>
    <row r="32" spans="1:10" s="161" customFormat="1">
      <c r="A32" s="161">
        <v>21000043</v>
      </c>
      <c r="B32" s="166" t="s">
        <v>238</v>
      </c>
      <c r="C32" s="166" t="s">
        <v>239</v>
      </c>
      <c r="D32" s="242">
        <v>135935.85999999999</v>
      </c>
      <c r="E32" s="242"/>
      <c r="F32" s="235" t="s">
        <v>748</v>
      </c>
      <c r="G32" s="236">
        <v>44229</v>
      </c>
      <c r="H32" s="166" t="s">
        <v>294</v>
      </c>
      <c r="I32" s="166" t="s">
        <v>296</v>
      </c>
      <c r="J32" s="168" t="s">
        <v>295</v>
      </c>
    </row>
    <row r="33" spans="1:10" s="161" customFormat="1">
      <c r="A33" s="161">
        <v>21000044</v>
      </c>
      <c r="B33" s="166" t="s">
        <v>238</v>
      </c>
      <c r="C33" s="166" t="s">
        <v>239</v>
      </c>
      <c r="D33" s="242">
        <v>386002.49</v>
      </c>
      <c r="E33" s="242"/>
      <c r="F33" s="235" t="s">
        <v>748</v>
      </c>
      <c r="G33" s="236">
        <v>44229</v>
      </c>
      <c r="H33" s="166" t="s">
        <v>297</v>
      </c>
      <c r="I33" s="166" t="s">
        <v>299</v>
      </c>
      <c r="J33" s="168" t="s">
        <v>298</v>
      </c>
    </row>
    <row r="34" spans="1:10" s="161" customFormat="1">
      <c r="A34" s="161">
        <v>21000045</v>
      </c>
      <c r="B34" s="166" t="s">
        <v>238</v>
      </c>
      <c r="C34" s="166" t="s">
        <v>239</v>
      </c>
      <c r="D34" s="242">
        <v>376848.68</v>
      </c>
      <c r="E34" s="242"/>
      <c r="F34" s="235" t="s">
        <v>748</v>
      </c>
      <c r="G34" s="236">
        <v>44229</v>
      </c>
      <c r="H34" s="166" t="s">
        <v>300</v>
      </c>
      <c r="I34" s="166" t="s">
        <v>302</v>
      </c>
      <c r="J34" s="168" t="s">
        <v>301</v>
      </c>
    </row>
    <row r="35" spans="1:10" s="161" customFormat="1">
      <c r="A35" s="161">
        <v>21000046</v>
      </c>
      <c r="B35" s="166" t="s">
        <v>238</v>
      </c>
      <c r="C35" s="166" t="s">
        <v>239</v>
      </c>
      <c r="D35" s="242">
        <v>121067.7</v>
      </c>
      <c r="E35" s="242"/>
      <c r="F35" s="235" t="s">
        <v>748</v>
      </c>
      <c r="G35" s="236">
        <v>44229</v>
      </c>
      <c r="H35" s="166" t="s">
        <v>303</v>
      </c>
      <c r="I35" s="166" t="s">
        <v>305</v>
      </c>
      <c r="J35" s="168" t="s">
        <v>304</v>
      </c>
    </row>
    <row r="36" spans="1:10" s="161" customFormat="1">
      <c r="A36" s="161">
        <v>21000047</v>
      </c>
      <c r="B36" s="166" t="s">
        <v>238</v>
      </c>
      <c r="C36" s="166" t="s">
        <v>239</v>
      </c>
      <c r="D36" s="242">
        <v>199251.82</v>
      </c>
      <c r="E36" s="242"/>
      <c r="F36" s="235" t="s">
        <v>748</v>
      </c>
      <c r="G36" s="236">
        <v>44229</v>
      </c>
      <c r="H36" s="166" t="s">
        <v>306</v>
      </c>
      <c r="I36" s="166" t="s">
        <v>308</v>
      </c>
      <c r="J36" s="168" t="s">
        <v>307</v>
      </c>
    </row>
    <row r="37" spans="1:10" s="161" customFormat="1">
      <c r="A37" s="161">
        <v>21000048</v>
      </c>
      <c r="B37" s="166" t="s">
        <v>238</v>
      </c>
      <c r="C37" s="166" t="s">
        <v>239</v>
      </c>
      <c r="D37" s="242">
        <v>159637.89000000001</v>
      </c>
      <c r="E37" s="242"/>
      <c r="F37" s="235" t="s">
        <v>748</v>
      </c>
      <c r="G37" s="236">
        <v>44229</v>
      </c>
      <c r="H37" s="166" t="s">
        <v>309</v>
      </c>
      <c r="I37" s="166" t="s">
        <v>311</v>
      </c>
      <c r="J37" s="168" t="s">
        <v>310</v>
      </c>
    </row>
    <row r="38" spans="1:10" s="161" customFormat="1">
      <c r="A38" s="161">
        <v>21000049</v>
      </c>
      <c r="B38" s="166" t="s">
        <v>238</v>
      </c>
      <c r="C38" s="166" t="s">
        <v>239</v>
      </c>
      <c r="D38" s="242">
        <v>151277.82999999999</v>
      </c>
      <c r="E38" s="242"/>
      <c r="F38" s="235" t="s">
        <v>748</v>
      </c>
      <c r="G38" s="236">
        <v>44229</v>
      </c>
      <c r="H38" s="166" t="s">
        <v>312</v>
      </c>
      <c r="I38" s="166" t="s">
        <v>314</v>
      </c>
      <c r="J38" s="168" t="s">
        <v>313</v>
      </c>
    </row>
    <row r="39" spans="1:10" s="161" customFormat="1">
      <c r="A39" s="161">
        <v>21000050</v>
      </c>
      <c r="B39" s="166" t="s">
        <v>238</v>
      </c>
      <c r="C39" s="166" t="s">
        <v>239</v>
      </c>
      <c r="D39" s="242">
        <v>109045.93</v>
      </c>
      <c r="E39" s="242"/>
      <c r="F39" s="235" t="s">
        <v>748</v>
      </c>
      <c r="G39" s="236">
        <v>44229</v>
      </c>
      <c r="H39" s="166" t="s">
        <v>315</v>
      </c>
      <c r="I39" s="166" t="s">
        <v>317</v>
      </c>
      <c r="J39" s="168" t="s">
        <v>316</v>
      </c>
    </row>
    <row r="40" spans="1:10" s="161" customFormat="1">
      <c r="A40" s="161">
        <v>21000051</v>
      </c>
      <c r="B40" s="166" t="s">
        <v>238</v>
      </c>
      <c r="C40" s="166" t="s">
        <v>239</v>
      </c>
      <c r="D40" s="242">
        <v>99175.61</v>
      </c>
      <c r="E40" s="242"/>
      <c r="F40" s="235" t="s">
        <v>748</v>
      </c>
      <c r="G40" s="236">
        <v>44229</v>
      </c>
      <c r="H40" s="166" t="s">
        <v>318</v>
      </c>
      <c r="I40" s="166" t="s">
        <v>320</v>
      </c>
      <c r="J40" s="168" t="s">
        <v>319</v>
      </c>
    </row>
    <row r="41" spans="1:10" s="161" customFormat="1">
      <c r="A41" s="161">
        <v>21000052</v>
      </c>
      <c r="B41" s="166" t="s">
        <v>238</v>
      </c>
      <c r="C41" s="166" t="s">
        <v>239</v>
      </c>
      <c r="D41" s="242">
        <v>115656.71</v>
      </c>
      <c r="E41" s="242"/>
      <c r="F41" s="235" t="s">
        <v>748</v>
      </c>
      <c r="G41" s="236">
        <v>44229</v>
      </c>
      <c r="H41" s="166" t="s">
        <v>321</v>
      </c>
      <c r="I41" s="166" t="s">
        <v>323</v>
      </c>
      <c r="J41" s="168" t="s">
        <v>322</v>
      </c>
    </row>
    <row r="42" spans="1:10" s="161" customFormat="1">
      <c r="A42" s="161">
        <v>21000053</v>
      </c>
      <c r="B42" s="166" t="s">
        <v>238</v>
      </c>
      <c r="C42" s="166" t="s">
        <v>239</v>
      </c>
      <c r="D42" s="242">
        <v>26229.31</v>
      </c>
      <c r="E42" s="242"/>
      <c r="F42" s="235" t="s">
        <v>748</v>
      </c>
      <c r="G42" s="236">
        <v>44229</v>
      </c>
      <c r="H42" s="166" t="s">
        <v>324</v>
      </c>
      <c r="I42" s="166" t="s">
        <v>326</v>
      </c>
      <c r="J42" s="168" t="s">
        <v>325</v>
      </c>
    </row>
    <row r="43" spans="1:10" s="161" customFormat="1">
      <c r="A43" s="161">
        <v>21000054</v>
      </c>
      <c r="B43" s="166" t="s">
        <v>238</v>
      </c>
      <c r="C43" s="166" t="s">
        <v>239</v>
      </c>
      <c r="D43" s="242">
        <v>13690.56</v>
      </c>
      <c r="E43" s="242"/>
      <c r="F43" s="235" t="s">
        <v>748</v>
      </c>
      <c r="G43" s="236">
        <v>44229</v>
      </c>
      <c r="H43" s="166" t="s">
        <v>327</v>
      </c>
      <c r="I43" s="166" t="s">
        <v>329</v>
      </c>
      <c r="J43" s="168" t="s">
        <v>328</v>
      </c>
    </row>
    <row r="44" spans="1:10" s="161" customFormat="1">
      <c r="A44" s="161">
        <v>21000055</v>
      </c>
      <c r="B44" s="166" t="s">
        <v>238</v>
      </c>
      <c r="C44" s="166" t="s">
        <v>239</v>
      </c>
      <c r="D44" s="242">
        <v>2888.95</v>
      </c>
      <c r="E44" s="242"/>
      <c r="F44" s="235" t="s">
        <v>748</v>
      </c>
      <c r="G44" s="236">
        <v>44229</v>
      </c>
      <c r="H44" s="166" t="s">
        <v>330</v>
      </c>
      <c r="I44" s="166" t="s">
        <v>332</v>
      </c>
      <c r="J44" s="168" t="s">
        <v>331</v>
      </c>
    </row>
    <row r="45" spans="1:10" s="161" customFormat="1">
      <c r="A45" s="161">
        <v>21000056</v>
      </c>
      <c r="B45" s="166" t="s">
        <v>238</v>
      </c>
      <c r="C45" s="166" t="s">
        <v>239</v>
      </c>
      <c r="D45" s="242">
        <v>75663.17</v>
      </c>
      <c r="E45" s="242"/>
      <c r="F45" s="235" t="s">
        <v>748</v>
      </c>
      <c r="G45" s="236">
        <v>44229</v>
      </c>
      <c r="H45" s="166" t="s">
        <v>333</v>
      </c>
      <c r="I45" s="166" t="s">
        <v>335</v>
      </c>
      <c r="J45" s="168" t="s">
        <v>334</v>
      </c>
    </row>
    <row r="46" spans="1:10" s="161" customFormat="1">
      <c r="A46" s="161">
        <v>21000057</v>
      </c>
      <c r="B46" s="166" t="s">
        <v>238</v>
      </c>
      <c r="C46" s="166" t="s">
        <v>239</v>
      </c>
      <c r="D46" s="242">
        <v>83483.88</v>
      </c>
      <c r="E46" s="242"/>
      <c r="F46" s="235" t="s">
        <v>748</v>
      </c>
      <c r="G46" s="236">
        <v>44229</v>
      </c>
      <c r="H46" s="166" t="s">
        <v>270</v>
      </c>
      <c r="I46" s="166" t="s">
        <v>256</v>
      </c>
      <c r="J46" s="168" t="s">
        <v>336</v>
      </c>
    </row>
    <row r="47" spans="1:10" s="161" customFormat="1">
      <c r="A47" s="161">
        <v>21000058</v>
      </c>
      <c r="B47" s="166" t="s">
        <v>238</v>
      </c>
      <c r="C47" s="166" t="s">
        <v>239</v>
      </c>
      <c r="D47" s="242">
        <v>66677.440000000002</v>
      </c>
      <c r="E47" s="242"/>
      <c r="F47" s="235" t="s">
        <v>748</v>
      </c>
      <c r="G47" s="236">
        <v>44230</v>
      </c>
      <c r="H47" s="166" t="s">
        <v>254</v>
      </c>
      <c r="I47" s="166" t="s">
        <v>256</v>
      </c>
      <c r="J47" s="168" t="s">
        <v>337</v>
      </c>
    </row>
    <row r="48" spans="1:10" s="161" customFormat="1">
      <c r="A48" s="161">
        <v>21000059</v>
      </c>
      <c r="B48" s="166" t="s">
        <v>238</v>
      </c>
      <c r="C48" s="166" t="s">
        <v>239</v>
      </c>
      <c r="D48" s="242">
        <v>18443.54</v>
      </c>
      <c r="E48" s="242"/>
      <c r="F48" s="235" t="s">
        <v>748</v>
      </c>
      <c r="G48" s="236">
        <v>44230</v>
      </c>
      <c r="H48" s="166" t="s">
        <v>338</v>
      </c>
      <c r="I48" s="166" t="s">
        <v>340</v>
      </c>
      <c r="J48" s="168" t="s">
        <v>339</v>
      </c>
    </row>
    <row r="49" spans="1:10" s="161" customFormat="1">
      <c r="A49" s="161">
        <v>21000060</v>
      </c>
      <c r="B49" s="166" t="s">
        <v>238</v>
      </c>
      <c r="C49" s="166" t="s">
        <v>239</v>
      </c>
      <c r="D49" s="242">
        <v>52102.8</v>
      </c>
      <c r="E49" s="242"/>
      <c r="F49" s="235" t="s">
        <v>748</v>
      </c>
      <c r="G49" s="236">
        <v>44230</v>
      </c>
      <c r="H49" s="166" t="s">
        <v>341</v>
      </c>
      <c r="I49" s="166" t="s">
        <v>343</v>
      </c>
      <c r="J49" s="168" t="s">
        <v>342</v>
      </c>
    </row>
    <row r="50" spans="1:10" s="161" customFormat="1">
      <c r="A50" s="161">
        <v>21000061</v>
      </c>
      <c r="B50" s="166" t="s">
        <v>238</v>
      </c>
      <c r="C50" s="166" t="s">
        <v>239</v>
      </c>
      <c r="D50" s="242">
        <v>110918.25</v>
      </c>
      <c r="E50" s="242"/>
      <c r="F50" s="235" t="s">
        <v>748</v>
      </c>
      <c r="G50" s="236">
        <v>44230</v>
      </c>
      <c r="H50" s="166" t="s">
        <v>344</v>
      </c>
      <c r="I50" s="166" t="s">
        <v>346</v>
      </c>
      <c r="J50" s="168" t="s">
        <v>345</v>
      </c>
    </row>
    <row r="51" spans="1:10" s="161" customFormat="1">
      <c r="A51" s="161">
        <v>21000062</v>
      </c>
      <c r="B51" s="166" t="s">
        <v>238</v>
      </c>
      <c r="C51" s="166" t="s">
        <v>239</v>
      </c>
      <c r="D51" s="242">
        <v>163936.01999999999</v>
      </c>
      <c r="E51" s="242"/>
      <c r="F51" s="235" t="s">
        <v>748</v>
      </c>
      <c r="G51" s="236">
        <v>44230</v>
      </c>
      <c r="H51" s="166" t="s">
        <v>347</v>
      </c>
      <c r="I51" s="166" t="s">
        <v>349</v>
      </c>
      <c r="J51" s="168" t="s">
        <v>348</v>
      </c>
    </row>
    <row r="52" spans="1:10" s="161" customFormat="1">
      <c r="A52" s="161">
        <v>21000063</v>
      </c>
      <c r="B52" s="166" t="s">
        <v>238</v>
      </c>
      <c r="C52" s="166" t="s">
        <v>239</v>
      </c>
      <c r="D52" s="242">
        <v>35893.040000000001</v>
      </c>
      <c r="E52" s="242"/>
      <c r="F52" s="235" t="s">
        <v>748</v>
      </c>
      <c r="G52" s="236">
        <v>44230</v>
      </c>
      <c r="H52" s="166" t="s">
        <v>350</v>
      </c>
      <c r="I52" s="166" t="s">
        <v>352</v>
      </c>
      <c r="J52" s="168" t="s">
        <v>351</v>
      </c>
    </row>
    <row r="53" spans="1:10" s="161" customFormat="1">
      <c r="A53" s="161">
        <v>21000064</v>
      </c>
      <c r="B53" s="166" t="s">
        <v>238</v>
      </c>
      <c r="C53" s="166" t="s">
        <v>239</v>
      </c>
      <c r="D53" s="242">
        <v>105482.05</v>
      </c>
      <c r="E53" s="242"/>
      <c r="F53" s="235" t="s">
        <v>748</v>
      </c>
      <c r="G53" s="236">
        <v>44230</v>
      </c>
      <c r="H53" s="166" t="s">
        <v>272</v>
      </c>
      <c r="I53" s="166" t="s">
        <v>274</v>
      </c>
      <c r="J53" s="168" t="s">
        <v>353</v>
      </c>
    </row>
    <row r="54" spans="1:10" s="161" customFormat="1">
      <c r="A54" s="161">
        <v>21000065</v>
      </c>
      <c r="B54" s="166" t="s">
        <v>238</v>
      </c>
      <c r="C54" s="166" t="s">
        <v>239</v>
      </c>
      <c r="D54" s="242">
        <v>67431.47</v>
      </c>
      <c r="E54" s="242"/>
      <c r="F54" s="235" t="s">
        <v>748</v>
      </c>
      <c r="G54" s="236">
        <v>44230</v>
      </c>
      <c r="H54" s="166" t="s">
        <v>354</v>
      </c>
      <c r="I54" s="166" t="s">
        <v>356</v>
      </c>
      <c r="J54" s="168" t="s">
        <v>355</v>
      </c>
    </row>
    <row r="55" spans="1:10" s="161" customFormat="1">
      <c r="A55" s="161">
        <v>21000066</v>
      </c>
      <c r="B55" s="166" t="s">
        <v>238</v>
      </c>
      <c r="C55" s="166" t="s">
        <v>239</v>
      </c>
      <c r="D55" s="242">
        <v>167725.82999999999</v>
      </c>
      <c r="E55" s="242"/>
      <c r="F55" s="235" t="s">
        <v>748</v>
      </c>
      <c r="G55" s="236">
        <v>44230</v>
      </c>
      <c r="H55" s="166" t="s">
        <v>357</v>
      </c>
      <c r="I55" s="166" t="s">
        <v>359</v>
      </c>
      <c r="J55" s="168" t="s">
        <v>358</v>
      </c>
    </row>
    <row r="56" spans="1:10" s="161" customFormat="1">
      <c r="A56" s="161">
        <v>21000067</v>
      </c>
      <c r="B56" s="166" t="s">
        <v>238</v>
      </c>
      <c r="C56" s="166" t="s">
        <v>239</v>
      </c>
      <c r="D56" s="242">
        <v>10680.37</v>
      </c>
      <c r="E56" s="242"/>
      <c r="F56" s="235" t="s">
        <v>748</v>
      </c>
      <c r="G56" s="236">
        <v>44230</v>
      </c>
      <c r="H56" s="166" t="s">
        <v>257</v>
      </c>
      <c r="I56" s="166" t="s">
        <v>259</v>
      </c>
      <c r="J56" s="168" t="s">
        <v>360</v>
      </c>
    </row>
    <row r="57" spans="1:10" s="161" customFormat="1">
      <c r="A57" s="161">
        <v>21000069</v>
      </c>
      <c r="B57" s="166" t="s">
        <v>238</v>
      </c>
      <c r="C57" s="166" t="s">
        <v>239</v>
      </c>
      <c r="D57" s="242">
        <v>27895.47</v>
      </c>
      <c r="E57" s="242"/>
      <c r="F57" s="235" t="s">
        <v>748</v>
      </c>
      <c r="G57" s="236">
        <v>44230</v>
      </c>
      <c r="H57" s="166" t="s">
        <v>254</v>
      </c>
      <c r="I57" s="166" t="s">
        <v>256</v>
      </c>
      <c r="J57" s="168" t="s">
        <v>361</v>
      </c>
    </row>
    <row r="58" spans="1:10" s="161" customFormat="1">
      <c r="A58" s="161">
        <v>21000070</v>
      </c>
      <c r="B58" s="166" t="s">
        <v>238</v>
      </c>
      <c r="C58" s="166" t="s">
        <v>239</v>
      </c>
      <c r="D58" s="242">
        <v>134292.48000000001</v>
      </c>
      <c r="E58" s="242"/>
      <c r="F58" s="235" t="s">
        <v>748</v>
      </c>
      <c r="G58" s="236">
        <v>44230</v>
      </c>
      <c r="H58" s="166" t="s">
        <v>237</v>
      </c>
      <c r="I58" s="166" t="s">
        <v>241</v>
      </c>
      <c r="J58" s="168" t="s">
        <v>362</v>
      </c>
    </row>
    <row r="59" spans="1:10" s="161" customFormat="1">
      <c r="A59" s="161">
        <v>21000071</v>
      </c>
      <c r="B59" s="166" t="s">
        <v>238</v>
      </c>
      <c r="C59" s="166" t="s">
        <v>239</v>
      </c>
      <c r="D59" s="242">
        <v>97051.82</v>
      </c>
      <c r="E59" s="242"/>
      <c r="F59" s="235" t="s">
        <v>748</v>
      </c>
      <c r="G59" s="236">
        <v>44230</v>
      </c>
      <c r="H59" s="166" t="s">
        <v>363</v>
      </c>
      <c r="I59" s="166" t="s">
        <v>365</v>
      </c>
      <c r="J59" s="168" t="s">
        <v>364</v>
      </c>
    </row>
    <row r="60" spans="1:10" s="161" customFormat="1">
      <c r="A60" s="161">
        <v>21000072</v>
      </c>
      <c r="B60" s="166" t="s">
        <v>238</v>
      </c>
      <c r="C60" s="166" t="s">
        <v>239</v>
      </c>
      <c r="D60" s="242">
        <v>164486.39000000001</v>
      </c>
      <c r="E60" s="242"/>
      <c r="F60" s="235" t="s">
        <v>748</v>
      </c>
      <c r="G60" s="236">
        <v>44230</v>
      </c>
      <c r="H60" s="166" t="s">
        <v>366</v>
      </c>
      <c r="I60" s="166" t="s">
        <v>368</v>
      </c>
      <c r="J60" s="168" t="s">
        <v>367</v>
      </c>
    </row>
    <row r="61" spans="1:10" s="161" customFormat="1">
      <c r="A61" s="161">
        <v>21000073</v>
      </c>
      <c r="B61" s="166" t="s">
        <v>238</v>
      </c>
      <c r="C61" s="166" t="s">
        <v>239</v>
      </c>
      <c r="D61" s="242">
        <v>42032.87</v>
      </c>
      <c r="E61" s="242"/>
      <c r="F61" s="235" t="s">
        <v>748</v>
      </c>
      <c r="G61" s="236">
        <v>44230</v>
      </c>
      <c r="H61" s="166" t="s">
        <v>369</v>
      </c>
      <c r="I61" s="166" t="s">
        <v>359</v>
      </c>
      <c r="J61" s="168" t="s">
        <v>370</v>
      </c>
    </row>
    <row r="62" spans="1:10" s="161" customFormat="1">
      <c r="A62" s="161">
        <v>21000074</v>
      </c>
      <c r="B62" s="166" t="s">
        <v>238</v>
      </c>
      <c r="C62" s="166" t="s">
        <v>239</v>
      </c>
      <c r="D62" s="242">
        <v>81475.23</v>
      </c>
      <c r="E62" s="242"/>
      <c r="F62" s="235" t="s">
        <v>748</v>
      </c>
      <c r="G62" s="236">
        <v>44230</v>
      </c>
      <c r="H62" s="166" t="s">
        <v>371</v>
      </c>
      <c r="I62" s="166" t="s">
        <v>373</v>
      </c>
      <c r="J62" s="168" t="s">
        <v>372</v>
      </c>
    </row>
    <row r="63" spans="1:10" s="161" customFormat="1">
      <c r="A63" s="161">
        <v>21000075</v>
      </c>
      <c r="B63" s="166" t="s">
        <v>238</v>
      </c>
      <c r="C63" s="166" t="s">
        <v>239</v>
      </c>
      <c r="D63" s="242">
        <v>10609.77</v>
      </c>
      <c r="E63" s="242"/>
      <c r="F63" s="235" t="s">
        <v>748</v>
      </c>
      <c r="G63" s="236">
        <v>44230</v>
      </c>
      <c r="H63" s="166" t="s">
        <v>347</v>
      </c>
      <c r="I63" s="166" t="s">
        <v>349</v>
      </c>
      <c r="J63" s="168" t="s">
        <v>374</v>
      </c>
    </row>
    <row r="64" spans="1:10" s="161" customFormat="1">
      <c r="A64" s="161">
        <v>21000076</v>
      </c>
      <c r="B64" s="166" t="s">
        <v>238</v>
      </c>
      <c r="C64" s="166" t="s">
        <v>239</v>
      </c>
      <c r="D64" s="242">
        <v>51727.5</v>
      </c>
      <c r="E64" s="242"/>
      <c r="F64" s="235" t="s">
        <v>748</v>
      </c>
      <c r="G64" s="236">
        <v>44230</v>
      </c>
      <c r="H64" s="166" t="s">
        <v>375</v>
      </c>
      <c r="I64" s="166" t="s">
        <v>377</v>
      </c>
      <c r="J64" s="168" t="s">
        <v>376</v>
      </c>
    </row>
    <row r="65" spans="1:10" s="161" customFormat="1">
      <c r="A65" s="161">
        <v>21000026</v>
      </c>
      <c r="B65" s="166" t="s">
        <v>238</v>
      </c>
      <c r="C65" s="166" t="s">
        <v>239</v>
      </c>
      <c r="D65" s="242">
        <v>5405</v>
      </c>
      <c r="E65" s="242"/>
      <c r="F65" s="235" t="s">
        <v>748</v>
      </c>
      <c r="G65" s="236">
        <v>44231</v>
      </c>
      <c r="H65" s="166" t="s">
        <v>378</v>
      </c>
      <c r="I65" s="166" t="s">
        <v>380</v>
      </c>
      <c r="J65" s="168" t="s">
        <v>379</v>
      </c>
    </row>
    <row r="66" spans="1:10" s="161" customFormat="1">
      <c r="A66" s="161">
        <v>21000077</v>
      </c>
      <c r="B66" s="166" t="s">
        <v>238</v>
      </c>
      <c r="C66" s="166" t="s">
        <v>239</v>
      </c>
      <c r="D66" s="242">
        <v>46197.8</v>
      </c>
      <c r="E66" s="242"/>
      <c r="F66" s="235" t="s">
        <v>748</v>
      </c>
      <c r="G66" s="236">
        <v>44231</v>
      </c>
      <c r="H66" s="166" t="s">
        <v>347</v>
      </c>
      <c r="I66" s="166" t="s">
        <v>349</v>
      </c>
      <c r="J66" s="168" t="s">
        <v>381</v>
      </c>
    </row>
    <row r="67" spans="1:10" s="161" customFormat="1">
      <c r="A67" s="161">
        <v>21000078</v>
      </c>
      <c r="B67" s="166" t="s">
        <v>238</v>
      </c>
      <c r="C67" s="166" t="s">
        <v>239</v>
      </c>
      <c r="D67" s="242">
        <v>222759.66</v>
      </c>
      <c r="E67" s="242"/>
      <c r="F67" s="235" t="s">
        <v>748</v>
      </c>
      <c r="G67" s="236">
        <v>44232</v>
      </c>
      <c r="H67" s="166" t="s">
        <v>382</v>
      </c>
      <c r="I67" s="166" t="s">
        <v>384</v>
      </c>
      <c r="J67" s="168" t="s">
        <v>383</v>
      </c>
    </row>
    <row r="68" spans="1:10" s="161" customFormat="1">
      <c r="A68" s="161">
        <v>21000079</v>
      </c>
      <c r="B68" s="166" t="s">
        <v>238</v>
      </c>
      <c r="C68" s="166" t="s">
        <v>239</v>
      </c>
      <c r="D68" s="242">
        <v>14882.48</v>
      </c>
      <c r="E68" s="242"/>
      <c r="F68" s="235" t="s">
        <v>748</v>
      </c>
      <c r="G68" s="236">
        <v>44232</v>
      </c>
      <c r="H68" s="166" t="s">
        <v>385</v>
      </c>
      <c r="I68" s="166" t="s">
        <v>387</v>
      </c>
      <c r="J68" s="168" t="s">
        <v>386</v>
      </c>
    </row>
    <row r="69" spans="1:10" s="161" customFormat="1">
      <c r="A69" s="161">
        <v>21000081</v>
      </c>
      <c r="B69" s="166" t="s">
        <v>238</v>
      </c>
      <c r="C69" s="166" t="s">
        <v>239</v>
      </c>
      <c r="D69" s="242">
        <v>132770.35999999999</v>
      </c>
      <c r="E69" s="242"/>
      <c r="F69" s="235" t="s">
        <v>748</v>
      </c>
      <c r="G69" s="236">
        <v>44244</v>
      </c>
      <c r="H69" s="166" t="s">
        <v>257</v>
      </c>
      <c r="I69" s="166" t="s">
        <v>259</v>
      </c>
      <c r="J69" s="168" t="s">
        <v>388</v>
      </c>
    </row>
    <row r="70" spans="1:10" s="161" customFormat="1">
      <c r="A70" s="161">
        <v>21000006</v>
      </c>
      <c r="B70" s="166" t="s">
        <v>238</v>
      </c>
      <c r="C70" s="166" t="s">
        <v>239</v>
      </c>
      <c r="D70" s="242">
        <v>123447.3</v>
      </c>
      <c r="E70" s="242"/>
      <c r="F70" s="235" t="s">
        <v>748</v>
      </c>
      <c r="G70" s="236">
        <v>44250</v>
      </c>
      <c r="H70" s="166" t="s">
        <v>389</v>
      </c>
      <c r="I70" s="166" t="s">
        <v>391</v>
      </c>
      <c r="J70" s="168" t="s">
        <v>390</v>
      </c>
    </row>
    <row r="71" spans="1:10" s="161" customFormat="1">
      <c r="A71" s="161">
        <v>21000006</v>
      </c>
      <c r="B71" s="166" t="s">
        <v>238</v>
      </c>
      <c r="C71" s="166" t="s">
        <v>239</v>
      </c>
      <c r="D71" s="242">
        <v>1794.92</v>
      </c>
      <c r="E71" s="242"/>
      <c r="F71" s="235" t="s">
        <v>748</v>
      </c>
      <c r="G71" s="236">
        <v>44250</v>
      </c>
      <c r="H71" s="166" t="s">
        <v>389</v>
      </c>
      <c r="I71" s="166" t="s">
        <v>392</v>
      </c>
      <c r="J71" s="168" t="s">
        <v>390</v>
      </c>
    </row>
    <row r="72" spans="1:10" s="161" customFormat="1">
      <c r="A72" s="161">
        <v>21000006</v>
      </c>
      <c r="B72" s="166" t="s">
        <v>238</v>
      </c>
      <c r="C72" s="166" t="s">
        <v>239</v>
      </c>
      <c r="D72" s="242">
        <v>-1794.92</v>
      </c>
      <c r="E72" s="242"/>
      <c r="F72" s="235" t="s">
        <v>748</v>
      </c>
      <c r="G72" s="236">
        <v>44250</v>
      </c>
      <c r="H72" s="166" t="s">
        <v>389</v>
      </c>
      <c r="I72" s="166" t="s">
        <v>391</v>
      </c>
      <c r="J72" s="168" t="s">
        <v>390</v>
      </c>
    </row>
    <row r="73" spans="1:10" s="161" customFormat="1">
      <c r="A73" s="161">
        <v>21000006</v>
      </c>
      <c r="B73" s="166" t="s">
        <v>238</v>
      </c>
      <c r="C73" s="166" t="s">
        <v>239</v>
      </c>
      <c r="D73" s="242">
        <v>1481.36</v>
      </c>
      <c r="E73" s="242"/>
      <c r="F73" s="235" t="s">
        <v>748</v>
      </c>
      <c r="G73" s="236">
        <v>44250</v>
      </c>
      <c r="H73" s="166" t="s">
        <v>389</v>
      </c>
      <c r="I73" s="166" t="s">
        <v>393</v>
      </c>
      <c r="J73" s="168" t="s">
        <v>390</v>
      </c>
    </row>
    <row r="74" spans="1:10" s="161" customFormat="1">
      <c r="A74" s="161">
        <v>21000006</v>
      </c>
      <c r="B74" s="166" t="s">
        <v>238</v>
      </c>
      <c r="C74" s="166" t="s">
        <v>239</v>
      </c>
      <c r="D74" s="242">
        <v>-1481.36</v>
      </c>
      <c r="E74" s="242"/>
      <c r="F74" s="235" t="s">
        <v>748</v>
      </c>
      <c r="G74" s="236">
        <v>44250</v>
      </c>
      <c r="H74" s="166" t="s">
        <v>389</v>
      </c>
      <c r="I74" s="166" t="s">
        <v>391</v>
      </c>
      <c r="J74" s="168" t="s">
        <v>390</v>
      </c>
    </row>
    <row r="75" spans="1:10" s="161" customFormat="1">
      <c r="A75" s="161">
        <v>21000007</v>
      </c>
      <c r="B75" s="166" t="s">
        <v>238</v>
      </c>
      <c r="C75" s="166" t="s">
        <v>239</v>
      </c>
      <c r="D75" s="242">
        <v>36012.11</v>
      </c>
      <c r="E75" s="242"/>
      <c r="F75" s="235" t="s">
        <v>748</v>
      </c>
      <c r="G75" s="236">
        <v>44250</v>
      </c>
      <c r="H75" s="166" t="s">
        <v>389</v>
      </c>
      <c r="I75" s="166" t="s">
        <v>391</v>
      </c>
      <c r="J75" s="168" t="s">
        <v>394</v>
      </c>
    </row>
    <row r="76" spans="1:10" s="161" customFormat="1">
      <c r="A76" s="161">
        <v>21000007</v>
      </c>
      <c r="B76" s="166" t="s">
        <v>238</v>
      </c>
      <c r="C76" s="166" t="s">
        <v>239</v>
      </c>
      <c r="D76" s="242">
        <v>523.61</v>
      </c>
      <c r="E76" s="242"/>
      <c r="F76" s="235" t="s">
        <v>748</v>
      </c>
      <c r="G76" s="236">
        <v>44250</v>
      </c>
      <c r="H76" s="166" t="s">
        <v>389</v>
      </c>
      <c r="I76" s="166" t="s">
        <v>392</v>
      </c>
      <c r="J76" s="168" t="s">
        <v>394</v>
      </c>
    </row>
    <row r="77" spans="1:10" s="161" customFormat="1">
      <c r="A77" s="161">
        <v>21000007</v>
      </c>
      <c r="B77" s="166" t="s">
        <v>238</v>
      </c>
      <c r="C77" s="166" t="s">
        <v>239</v>
      </c>
      <c r="D77" s="242">
        <v>-523.61</v>
      </c>
      <c r="E77" s="242"/>
      <c r="F77" s="235" t="s">
        <v>748</v>
      </c>
      <c r="G77" s="236">
        <v>44250</v>
      </c>
      <c r="H77" s="166" t="s">
        <v>389</v>
      </c>
      <c r="I77" s="166" t="s">
        <v>391</v>
      </c>
      <c r="J77" s="168" t="s">
        <v>394</v>
      </c>
    </row>
    <row r="78" spans="1:10" s="161" customFormat="1">
      <c r="A78" s="161">
        <v>21000007</v>
      </c>
      <c r="B78" s="166" t="s">
        <v>238</v>
      </c>
      <c r="C78" s="166" t="s">
        <v>239</v>
      </c>
      <c r="D78" s="242">
        <v>432.14</v>
      </c>
      <c r="E78" s="242"/>
      <c r="F78" s="235" t="s">
        <v>748</v>
      </c>
      <c r="G78" s="236">
        <v>44250</v>
      </c>
      <c r="H78" s="166" t="s">
        <v>389</v>
      </c>
      <c r="I78" s="166" t="s">
        <v>393</v>
      </c>
      <c r="J78" s="168" t="s">
        <v>394</v>
      </c>
    </row>
    <row r="79" spans="1:10" s="161" customFormat="1">
      <c r="A79" s="161">
        <v>21000007</v>
      </c>
      <c r="B79" s="166" t="s">
        <v>238</v>
      </c>
      <c r="C79" s="166" t="s">
        <v>239</v>
      </c>
      <c r="D79" s="242">
        <v>-432.14</v>
      </c>
      <c r="E79" s="242"/>
      <c r="F79" s="235" t="s">
        <v>748</v>
      </c>
      <c r="G79" s="236">
        <v>44250</v>
      </c>
      <c r="H79" s="166" t="s">
        <v>389</v>
      </c>
      <c r="I79" s="166" t="s">
        <v>391</v>
      </c>
      <c r="J79" s="168" t="s">
        <v>394</v>
      </c>
    </row>
    <row r="80" spans="1:10" s="161" customFormat="1">
      <c r="A80" s="161">
        <v>21000008</v>
      </c>
      <c r="B80" s="166" t="s">
        <v>238</v>
      </c>
      <c r="C80" s="166" t="s">
        <v>239</v>
      </c>
      <c r="D80" s="242">
        <v>33651.160000000003</v>
      </c>
      <c r="E80" s="242"/>
      <c r="F80" s="235" t="s">
        <v>748</v>
      </c>
      <c r="G80" s="236">
        <v>44250</v>
      </c>
      <c r="H80" s="166" t="s">
        <v>389</v>
      </c>
      <c r="I80" s="166" t="s">
        <v>391</v>
      </c>
      <c r="J80" s="168" t="s">
        <v>395</v>
      </c>
    </row>
    <row r="81" spans="1:10" s="161" customFormat="1">
      <c r="A81" s="161">
        <v>21000008</v>
      </c>
      <c r="B81" s="166" t="s">
        <v>238</v>
      </c>
      <c r="C81" s="166" t="s">
        <v>239</v>
      </c>
      <c r="D81" s="242">
        <v>489.28</v>
      </c>
      <c r="E81" s="242"/>
      <c r="F81" s="235" t="s">
        <v>748</v>
      </c>
      <c r="G81" s="236">
        <v>44250</v>
      </c>
      <c r="H81" s="166" t="s">
        <v>389</v>
      </c>
      <c r="I81" s="166" t="s">
        <v>392</v>
      </c>
      <c r="J81" s="168" t="s">
        <v>395</v>
      </c>
    </row>
    <row r="82" spans="1:10" s="161" customFormat="1">
      <c r="A82" s="161">
        <v>21000008</v>
      </c>
      <c r="B82" s="166" t="s">
        <v>238</v>
      </c>
      <c r="C82" s="166" t="s">
        <v>239</v>
      </c>
      <c r="D82" s="242">
        <v>-489.28</v>
      </c>
      <c r="E82" s="242"/>
      <c r="F82" s="235" t="s">
        <v>748</v>
      </c>
      <c r="G82" s="236">
        <v>44250</v>
      </c>
      <c r="H82" s="166" t="s">
        <v>389</v>
      </c>
      <c r="I82" s="166" t="s">
        <v>391</v>
      </c>
      <c r="J82" s="168" t="s">
        <v>395</v>
      </c>
    </row>
    <row r="83" spans="1:10" s="161" customFormat="1">
      <c r="A83" s="161">
        <v>21000008</v>
      </c>
      <c r="B83" s="166" t="s">
        <v>238</v>
      </c>
      <c r="C83" s="166" t="s">
        <v>239</v>
      </c>
      <c r="D83" s="242">
        <v>403.81</v>
      </c>
      <c r="E83" s="242"/>
      <c r="F83" s="235" t="s">
        <v>748</v>
      </c>
      <c r="G83" s="236">
        <v>44250</v>
      </c>
      <c r="H83" s="166" t="s">
        <v>389</v>
      </c>
      <c r="I83" s="166" t="s">
        <v>393</v>
      </c>
      <c r="J83" s="168" t="s">
        <v>395</v>
      </c>
    </row>
    <row r="84" spans="1:10" s="161" customFormat="1">
      <c r="A84" s="161">
        <v>21000008</v>
      </c>
      <c r="B84" s="166" t="s">
        <v>238</v>
      </c>
      <c r="C84" s="166" t="s">
        <v>239</v>
      </c>
      <c r="D84" s="242">
        <v>-403.81</v>
      </c>
      <c r="E84" s="242"/>
      <c r="F84" s="235" t="s">
        <v>748</v>
      </c>
      <c r="G84" s="236">
        <v>44250</v>
      </c>
      <c r="H84" s="166" t="s">
        <v>389</v>
      </c>
      <c r="I84" s="166" t="s">
        <v>391</v>
      </c>
      <c r="J84" s="168" t="s">
        <v>395</v>
      </c>
    </row>
    <row r="85" spans="1:10" s="161" customFormat="1">
      <c r="A85" s="161">
        <v>21000009</v>
      </c>
      <c r="B85" s="166" t="s">
        <v>238</v>
      </c>
      <c r="C85" s="166" t="s">
        <v>239</v>
      </c>
      <c r="D85" s="242">
        <v>38730.589999999997</v>
      </c>
      <c r="E85" s="242"/>
      <c r="F85" s="235" t="s">
        <v>748</v>
      </c>
      <c r="G85" s="236">
        <v>44250</v>
      </c>
      <c r="H85" s="166" t="s">
        <v>389</v>
      </c>
      <c r="I85" s="166" t="s">
        <v>391</v>
      </c>
      <c r="J85" s="168" t="s">
        <v>396</v>
      </c>
    </row>
    <row r="86" spans="1:10" s="161" customFormat="1">
      <c r="A86" s="161">
        <v>21000009</v>
      </c>
      <c r="B86" s="166" t="s">
        <v>238</v>
      </c>
      <c r="C86" s="166" t="s">
        <v>239</v>
      </c>
      <c r="D86" s="242">
        <v>563.14</v>
      </c>
      <c r="E86" s="242"/>
      <c r="F86" s="235" t="s">
        <v>748</v>
      </c>
      <c r="G86" s="236">
        <v>44250</v>
      </c>
      <c r="H86" s="166" t="s">
        <v>389</v>
      </c>
      <c r="I86" s="166" t="s">
        <v>392</v>
      </c>
      <c r="J86" s="168" t="s">
        <v>396</v>
      </c>
    </row>
    <row r="87" spans="1:10" s="161" customFormat="1">
      <c r="A87" s="161">
        <v>21000009</v>
      </c>
      <c r="B87" s="166" t="s">
        <v>238</v>
      </c>
      <c r="C87" s="166" t="s">
        <v>239</v>
      </c>
      <c r="D87" s="242">
        <v>-563.14</v>
      </c>
      <c r="E87" s="242"/>
      <c r="F87" s="235" t="s">
        <v>748</v>
      </c>
      <c r="G87" s="236">
        <v>44250</v>
      </c>
      <c r="H87" s="166" t="s">
        <v>389</v>
      </c>
      <c r="I87" s="166" t="s">
        <v>391</v>
      </c>
      <c r="J87" s="168" t="s">
        <v>396</v>
      </c>
    </row>
    <row r="88" spans="1:10" s="161" customFormat="1">
      <c r="A88" s="161">
        <v>21000009</v>
      </c>
      <c r="B88" s="166" t="s">
        <v>238</v>
      </c>
      <c r="C88" s="166" t="s">
        <v>239</v>
      </c>
      <c r="D88" s="242">
        <v>464.76</v>
      </c>
      <c r="E88" s="242"/>
      <c r="F88" s="235" t="s">
        <v>748</v>
      </c>
      <c r="G88" s="236">
        <v>44250</v>
      </c>
      <c r="H88" s="166" t="s">
        <v>389</v>
      </c>
      <c r="I88" s="166" t="s">
        <v>393</v>
      </c>
      <c r="J88" s="168" t="s">
        <v>396</v>
      </c>
    </row>
    <row r="89" spans="1:10" s="161" customFormat="1">
      <c r="A89" s="161">
        <v>21000009</v>
      </c>
      <c r="B89" s="166" t="s">
        <v>238</v>
      </c>
      <c r="C89" s="166" t="s">
        <v>239</v>
      </c>
      <c r="D89" s="242">
        <v>-464.76</v>
      </c>
      <c r="E89" s="242"/>
      <c r="F89" s="235" t="s">
        <v>748</v>
      </c>
      <c r="G89" s="236">
        <v>44250</v>
      </c>
      <c r="H89" s="166" t="s">
        <v>389</v>
      </c>
      <c r="I89" s="166" t="s">
        <v>391</v>
      </c>
      <c r="J89" s="168" t="s">
        <v>396</v>
      </c>
    </row>
    <row r="90" spans="1:10" s="161" customFormat="1">
      <c r="A90" s="161">
        <v>21000010</v>
      </c>
      <c r="B90" s="166" t="s">
        <v>238</v>
      </c>
      <c r="C90" s="166" t="s">
        <v>239</v>
      </c>
      <c r="D90" s="242">
        <v>15441.14</v>
      </c>
      <c r="E90" s="242"/>
      <c r="F90" s="235" t="s">
        <v>748</v>
      </c>
      <c r="G90" s="236">
        <v>44250</v>
      </c>
      <c r="H90" s="166" t="s">
        <v>397</v>
      </c>
      <c r="I90" s="166" t="s">
        <v>391</v>
      </c>
      <c r="J90" s="168" t="s">
        <v>398</v>
      </c>
    </row>
    <row r="91" spans="1:10" s="161" customFormat="1">
      <c r="A91" s="161">
        <v>21000010</v>
      </c>
      <c r="B91" s="166" t="s">
        <v>238</v>
      </c>
      <c r="C91" s="166" t="s">
        <v>239</v>
      </c>
      <c r="D91" s="242">
        <v>224.51</v>
      </c>
      <c r="E91" s="242"/>
      <c r="F91" s="235" t="s">
        <v>748</v>
      </c>
      <c r="G91" s="236">
        <v>44250</v>
      </c>
      <c r="H91" s="166" t="s">
        <v>397</v>
      </c>
      <c r="I91" s="166" t="s">
        <v>392</v>
      </c>
      <c r="J91" s="168" t="s">
        <v>398</v>
      </c>
    </row>
    <row r="92" spans="1:10" s="161" customFormat="1">
      <c r="A92" s="161">
        <v>21000010</v>
      </c>
      <c r="B92" s="166" t="s">
        <v>238</v>
      </c>
      <c r="C92" s="166" t="s">
        <v>239</v>
      </c>
      <c r="D92" s="242">
        <v>-224.51</v>
      </c>
      <c r="E92" s="242"/>
      <c r="F92" s="235" t="s">
        <v>748</v>
      </c>
      <c r="G92" s="236">
        <v>44250</v>
      </c>
      <c r="H92" s="166" t="s">
        <v>397</v>
      </c>
      <c r="I92" s="166" t="s">
        <v>391</v>
      </c>
      <c r="J92" s="168" t="s">
        <v>398</v>
      </c>
    </row>
    <row r="93" spans="1:10" s="161" customFormat="1">
      <c r="A93" s="161">
        <v>21000010</v>
      </c>
      <c r="B93" s="166" t="s">
        <v>238</v>
      </c>
      <c r="C93" s="166" t="s">
        <v>239</v>
      </c>
      <c r="D93" s="242">
        <v>185.29</v>
      </c>
      <c r="E93" s="242"/>
      <c r="F93" s="235" t="s">
        <v>748</v>
      </c>
      <c r="G93" s="236">
        <v>44250</v>
      </c>
      <c r="H93" s="166" t="s">
        <v>397</v>
      </c>
      <c r="I93" s="166" t="s">
        <v>393</v>
      </c>
      <c r="J93" s="168" t="s">
        <v>398</v>
      </c>
    </row>
    <row r="94" spans="1:10" s="161" customFormat="1">
      <c r="A94" s="161">
        <v>21000010</v>
      </c>
      <c r="B94" s="166" t="s">
        <v>238</v>
      </c>
      <c r="C94" s="166" t="s">
        <v>239</v>
      </c>
      <c r="D94" s="242">
        <v>-185.29</v>
      </c>
      <c r="E94" s="242"/>
      <c r="F94" s="235" t="s">
        <v>748</v>
      </c>
      <c r="G94" s="236">
        <v>44250</v>
      </c>
      <c r="H94" s="166" t="s">
        <v>397</v>
      </c>
      <c r="I94" s="166" t="s">
        <v>391</v>
      </c>
      <c r="J94" s="168" t="s">
        <v>398</v>
      </c>
    </row>
    <row r="95" spans="1:10" s="161" customFormat="1">
      <c r="A95" s="161">
        <v>21000011</v>
      </c>
      <c r="B95" s="166" t="s">
        <v>238</v>
      </c>
      <c r="C95" s="166" t="s">
        <v>239</v>
      </c>
      <c r="D95" s="242">
        <v>10056.49</v>
      </c>
      <c r="E95" s="242"/>
      <c r="F95" s="235" t="s">
        <v>748</v>
      </c>
      <c r="G95" s="236">
        <v>44250</v>
      </c>
      <c r="H95" s="166" t="s">
        <v>399</v>
      </c>
      <c r="I95" s="166" t="s">
        <v>401</v>
      </c>
      <c r="J95" s="168" t="s">
        <v>400</v>
      </c>
    </row>
    <row r="96" spans="1:10" s="161" customFormat="1">
      <c r="A96" s="161">
        <v>21000011</v>
      </c>
      <c r="B96" s="166" t="s">
        <v>238</v>
      </c>
      <c r="C96" s="166" t="s">
        <v>239</v>
      </c>
      <c r="D96" s="242">
        <v>67.84</v>
      </c>
      <c r="E96" s="242"/>
      <c r="F96" s="235" t="s">
        <v>748</v>
      </c>
      <c r="G96" s="236">
        <v>44250</v>
      </c>
      <c r="H96" s="166" t="s">
        <v>399</v>
      </c>
      <c r="I96" s="166" t="s">
        <v>402</v>
      </c>
      <c r="J96" s="168" t="s">
        <v>400</v>
      </c>
    </row>
    <row r="97" spans="1:10" s="161" customFormat="1">
      <c r="A97" s="161">
        <v>21000011</v>
      </c>
      <c r="B97" s="166" t="s">
        <v>238</v>
      </c>
      <c r="C97" s="166" t="s">
        <v>239</v>
      </c>
      <c r="D97" s="242">
        <v>-67.84</v>
      </c>
      <c r="E97" s="242"/>
      <c r="F97" s="235" t="s">
        <v>748</v>
      </c>
      <c r="G97" s="236">
        <v>44250</v>
      </c>
      <c r="H97" s="166" t="s">
        <v>399</v>
      </c>
      <c r="I97" s="166" t="s">
        <v>401</v>
      </c>
      <c r="J97" s="168" t="s">
        <v>400</v>
      </c>
    </row>
    <row r="98" spans="1:10" s="161" customFormat="1">
      <c r="A98" s="161">
        <v>21000011</v>
      </c>
      <c r="B98" s="166" t="s">
        <v>238</v>
      </c>
      <c r="C98" s="166" t="s">
        <v>239</v>
      </c>
      <c r="D98" s="242">
        <v>150.85</v>
      </c>
      <c r="E98" s="242"/>
      <c r="F98" s="235" t="s">
        <v>748</v>
      </c>
      <c r="G98" s="236">
        <v>44250</v>
      </c>
      <c r="H98" s="166" t="s">
        <v>399</v>
      </c>
      <c r="I98" s="166" t="s">
        <v>393</v>
      </c>
      <c r="J98" s="168" t="s">
        <v>400</v>
      </c>
    </row>
    <row r="99" spans="1:10" s="161" customFormat="1">
      <c r="A99" s="161">
        <v>21000011</v>
      </c>
      <c r="B99" s="166" t="s">
        <v>238</v>
      </c>
      <c r="C99" s="166" t="s">
        <v>239</v>
      </c>
      <c r="D99" s="242">
        <v>-150.85</v>
      </c>
      <c r="E99" s="242"/>
      <c r="F99" s="235" t="s">
        <v>748</v>
      </c>
      <c r="G99" s="236">
        <v>44250</v>
      </c>
      <c r="H99" s="166" t="s">
        <v>399</v>
      </c>
      <c r="I99" s="166" t="s">
        <v>401</v>
      </c>
      <c r="J99" s="168" t="s">
        <v>400</v>
      </c>
    </row>
    <row r="100" spans="1:10" s="161" customFormat="1">
      <c r="A100" s="161">
        <v>21000085</v>
      </c>
      <c r="B100" s="166" t="s">
        <v>238</v>
      </c>
      <c r="C100" s="166" t="s">
        <v>239</v>
      </c>
      <c r="D100" s="242">
        <v>14108.69</v>
      </c>
      <c r="E100" s="242"/>
      <c r="F100" s="235" t="s">
        <v>748</v>
      </c>
      <c r="G100" s="236">
        <v>44250</v>
      </c>
      <c r="H100" s="166" t="s">
        <v>403</v>
      </c>
      <c r="I100" s="166" t="s">
        <v>405</v>
      </c>
      <c r="J100" s="168" t="s">
        <v>404</v>
      </c>
    </row>
    <row r="101" spans="1:10" s="161" customFormat="1">
      <c r="B101" s="166"/>
      <c r="C101" s="166"/>
      <c r="D101" s="250">
        <f>SUM(D29:D100)</f>
        <v>4686752.9500000011</v>
      </c>
      <c r="E101" s="250">
        <f>D101+D26</f>
        <v>5860777.7700000014</v>
      </c>
      <c r="F101" s="235"/>
      <c r="G101" s="236"/>
      <c r="H101" s="166"/>
      <c r="I101" s="166"/>
      <c r="J101" s="168"/>
    </row>
    <row r="102" spans="1:10" s="161" customFormat="1" ht="18.75">
      <c r="A102" s="109" t="s">
        <v>796</v>
      </c>
      <c r="B102" s="166"/>
      <c r="C102" s="166"/>
      <c r="D102" s="242"/>
      <c r="E102" s="242"/>
      <c r="F102" s="235"/>
      <c r="G102" s="236"/>
      <c r="H102" s="166"/>
      <c r="I102" s="166"/>
      <c r="J102" s="168"/>
    </row>
    <row r="103" spans="1:10" s="161" customFormat="1">
      <c r="A103" s="169" t="s">
        <v>746</v>
      </c>
      <c r="B103" s="169" t="s">
        <v>406</v>
      </c>
      <c r="C103" s="169" t="s">
        <v>233</v>
      </c>
      <c r="D103" s="169" t="s">
        <v>234</v>
      </c>
      <c r="E103" s="169"/>
      <c r="F103" s="249" t="s">
        <v>747</v>
      </c>
      <c r="G103" s="249" t="s">
        <v>407</v>
      </c>
      <c r="H103" s="169" t="s">
        <v>231</v>
      </c>
      <c r="I103" s="169" t="s">
        <v>236</v>
      </c>
      <c r="J103" s="245" t="s">
        <v>235</v>
      </c>
    </row>
    <row r="104" spans="1:10" s="161" customFormat="1">
      <c r="A104" s="161">
        <v>21000084</v>
      </c>
      <c r="B104" s="166" t="s">
        <v>238</v>
      </c>
      <c r="C104" s="166" t="s">
        <v>239</v>
      </c>
      <c r="D104" s="242">
        <v>30600</v>
      </c>
      <c r="E104" s="242"/>
      <c r="F104" s="235" t="s">
        <v>748</v>
      </c>
      <c r="G104" s="236">
        <v>44257</v>
      </c>
      <c r="H104" s="166" t="s">
        <v>408</v>
      </c>
      <c r="I104" s="166" t="s">
        <v>244</v>
      </c>
      <c r="J104" s="168" t="s">
        <v>409</v>
      </c>
    </row>
    <row r="105" spans="1:10" s="161" customFormat="1">
      <c r="A105" s="161">
        <v>21000086</v>
      </c>
      <c r="B105" s="166" t="s">
        <v>238</v>
      </c>
      <c r="C105" s="166" t="s">
        <v>239</v>
      </c>
      <c r="D105" s="242">
        <v>6718.3</v>
      </c>
      <c r="E105" s="242"/>
      <c r="F105" s="235" t="s">
        <v>748</v>
      </c>
      <c r="G105" s="236">
        <v>44259</v>
      </c>
      <c r="H105" s="166" t="s">
        <v>410</v>
      </c>
      <c r="I105" s="166" t="s">
        <v>412</v>
      </c>
      <c r="J105" s="168" t="s">
        <v>411</v>
      </c>
    </row>
    <row r="106" spans="1:10" s="161" customFormat="1">
      <c r="A106" s="161">
        <v>21000013</v>
      </c>
      <c r="B106" s="166" t="s">
        <v>238</v>
      </c>
      <c r="C106" s="166" t="s">
        <v>239</v>
      </c>
      <c r="D106" s="242">
        <v>13983.4</v>
      </c>
      <c r="E106" s="242"/>
      <c r="F106" s="235" t="s">
        <v>748</v>
      </c>
      <c r="G106" s="236">
        <v>44270</v>
      </c>
      <c r="H106" s="166" t="s">
        <v>397</v>
      </c>
      <c r="I106" s="166" t="s">
        <v>391</v>
      </c>
      <c r="J106" s="168" t="s">
        <v>413</v>
      </c>
    </row>
    <row r="107" spans="1:10" s="161" customFormat="1">
      <c r="A107" s="161">
        <v>21000013</v>
      </c>
      <c r="B107" s="166" t="s">
        <v>238</v>
      </c>
      <c r="C107" s="166" t="s">
        <v>239</v>
      </c>
      <c r="D107" s="242">
        <v>203.31</v>
      </c>
      <c r="E107" s="242"/>
      <c r="F107" s="235" t="s">
        <v>748</v>
      </c>
      <c r="G107" s="236">
        <v>44270</v>
      </c>
      <c r="H107" s="166" t="s">
        <v>397</v>
      </c>
      <c r="I107" s="166" t="s">
        <v>392</v>
      </c>
      <c r="J107" s="168" t="s">
        <v>413</v>
      </c>
    </row>
    <row r="108" spans="1:10" s="161" customFormat="1">
      <c r="A108" s="161">
        <v>21000013</v>
      </c>
      <c r="B108" s="166" t="s">
        <v>238</v>
      </c>
      <c r="C108" s="166" t="s">
        <v>239</v>
      </c>
      <c r="D108" s="242">
        <v>-203.31</v>
      </c>
      <c r="E108" s="242"/>
      <c r="F108" s="235" t="s">
        <v>748</v>
      </c>
      <c r="G108" s="236">
        <v>44270</v>
      </c>
      <c r="H108" s="166" t="s">
        <v>397</v>
      </c>
      <c r="I108" s="166" t="s">
        <v>391</v>
      </c>
      <c r="J108" s="168" t="s">
        <v>413</v>
      </c>
    </row>
    <row r="109" spans="1:10" s="161" customFormat="1">
      <c r="A109" s="161">
        <v>21000013</v>
      </c>
      <c r="B109" s="166" t="s">
        <v>238</v>
      </c>
      <c r="C109" s="166" t="s">
        <v>239</v>
      </c>
      <c r="D109" s="242">
        <v>167.8</v>
      </c>
      <c r="E109" s="242"/>
      <c r="F109" s="235" t="s">
        <v>748</v>
      </c>
      <c r="G109" s="236">
        <v>44270</v>
      </c>
      <c r="H109" s="166" t="s">
        <v>397</v>
      </c>
      <c r="I109" s="166" t="s">
        <v>393</v>
      </c>
      <c r="J109" s="168" t="s">
        <v>413</v>
      </c>
    </row>
    <row r="110" spans="1:10" s="161" customFormat="1">
      <c r="A110" s="161">
        <v>21000013</v>
      </c>
      <c r="B110" s="166" t="s">
        <v>238</v>
      </c>
      <c r="C110" s="166" t="s">
        <v>239</v>
      </c>
      <c r="D110" s="242">
        <v>-167.8</v>
      </c>
      <c r="E110" s="242"/>
      <c r="F110" s="235" t="s">
        <v>748</v>
      </c>
      <c r="G110" s="236">
        <v>44270</v>
      </c>
      <c r="H110" s="166" t="s">
        <v>397</v>
      </c>
      <c r="I110" s="166" t="s">
        <v>391</v>
      </c>
      <c r="J110" s="168" t="s">
        <v>413</v>
      </c>
    </row>
    <row r="111" spans="1:10" s="161" customFormat="1">
      <c r="A111" s="161">
        <v>21000014</v>
      </c>
      <c r="B111" s="166" t="s">
        <v>238</v>
      </c>
      <c r="C111" s="166" t="s">
        <v>239</v>
      </c>
      <c r="D111" s="242">
        <v>23552</v>
      </c>
      <c r="E111" s="242"/>
      <c r="F111" s="235" t="s">
        <v>748</v>
      </c>
      <c r="G111" s="236">
        <v>44271</v>
      </c>
      <c r="H111" s="166" t="s">
        <v>414</v>
      </c>
      <c r="I111" s="166" t="s">
        <v>262</v>
      </c>
      <c r="J111" s="168" t="s">
        <v>415</v>
      </c>
    </row>
    <row r="112" spans="1:10" s="161" customFormat="1">
      <c r="A112" s="161">
        <v>21000014</v>
      </c>
      <c r="B112" s="166" t="s">
        <v>238</v>
      </c>
      <c r="C112" s="166" t="s">
        <v>239</v>
      </c>
      <c r="D112" s="242">
        <v>828.83</v>
      </c>
      <c r="E112" s="242"/>
      <c r="F112" s="235" t="s">
        <v>748</v>
      </c>
      <c r="G112" s="236">
        <v>44271</v>
      </c>
      <c r="H112" s="166" t="s">
        <v>414</v>
      </c>
      <c r="I112" s="166" t="s">
        <v>392</v>
      </c>
      <c r="J112" s="168" t="s">
        <v>415</v>
      </c>
    </row>
    <row r="113" spans="1:10" s="161" customFormat="1">
      <c r="A113" s="161">
        <v>21000014</v>
      </c>
      <c r="B113" s="166" t="s">
        <v>238</v>
      </c>
      <c r="C113" s="166" t="s">
        <v>239</v>
      </c>
      <c r="D113" s="242">
        <v>-828.83</v>
      </c>
      <c r="E113" s="242"/>
      <c r="F113" s="235" t="s">
        <v>748</v>
      </c>
      <c r="G113" s="236">
        <v>44271</v>
      </c>
      <c r="H113" s="166" t="s">
        <v>414</v>
      </c>
      <c r="I113" s="166" t="s">
        <v>262</v>
      </c>
      <c r="J113" s="168" t="s">
        <v>415</v>
      </c>
    </row>
    <row r="114" spans="1:10" s="161" customFormat="1">
      <c r="A114" s="161">
        <v>21000015</v>
      </c>
      <c r="B114" s="166" t="s">
        <v>238</v>
      </c>
      <c r="C114" s="166" t="s">
        <v>239</v>
      </c>
      <c r="D114" s="242">
        <v>14700</v>
      </c>
      <c r="E114" s="242"/>
      <c r="F114" s="235" t="s">
        <v>748</v>
      </c>
      <c r="G114" s="236">
        <v>44271</v>
      </c>
      <c r="H114" s="166" t="s">
        <v>416</v>
      </c>
      <c r="I114" s="166" t="s">
        <v>262</v>
      </c>
      <c r="J114" s="168" t="s">
        <v>417</v>
      </c>
    </row>
    <row r="115" spans="1:10" s="161" customFormat="1">
      <c r="A115" s="161">
        <v>21000015</v>
      </c>
      <c r="B115" s="166" t="s">
        <v>238</v>
      </c>
      <c r="C115" s="166" t="s">
        <v>239</v>
      </c>
      <c r="D115" s="242">
        <v>50</v>
      </c>
      <c r="E115" s="242"/>
      <c r="F115" s="235" t="s">
        <v>748</v>
      </c>
      <c r="G115" s="236">
        <v>44271</v>
      </c>
      <c r="H115" s="166" t="s">
        <v>416</v>
      </c>
      <c r="I115" s="166" t="s">
        <v>392</v>
      </c>
      <c r="J115" s="168" t="s">
        <v>417</v>
      </c>
    </row>
    <row r="116" spans="1:10" s="161" customFormat="1">
      <c r="A116" s="161">
        <v>21000015</v>
      </c>
      <c r="B116" s="166" t="s">
        <v>238</v>
      </c>
      <c r="C116" s="166" t="s">
        <v>239</v>
      </c>
      <c r="D116" s="242">
        <v>-50</v>
      </c>
      <c r="E116" s="242"/>
      <c r="F116" s="235" t="s">
        <v>748</v>
      </c>
      <c r="G116" s="236">
        <v>44271</v>
      </c>
      <c r="H116" s="166" t="s">
        <v>416</v>
      </c>
      <c r="I116" s="166" t="s">
        <v>262</v>
      </c>
      <c r="J116" s="168" t="s">
        <v>417</v>
      </c>
    </row>
    <row r="117" spans="1:10" s="161" customFormat="1">
      <c r="A117" s="161">
        <v>21000016</v>
      </c>
      <c r="B117" s="166" t="s">
        <v>238</v>
      </c>
      <c r="C117" s="166" t="s">
        <v>239</v>
      </c>
      <c r="D117" s="242">
        <v>183394.31</v>
      </c>
      <c r="E117" s="242"/>
      <c r="F117" s="235" t="s">
        <v>748</v>
      </c>
      <c r="G117" s="236">
        <v>44272</v>
      </c>
      <c r="H117" s="166" t="s">
        <v>389</v>
      </c>
      <c r="I117" s="166" t="s">
        <v>391</v>
      </c>
      <c r="J117" s="168" t="s">
        <v>418</v>
      </c>
    </row>
    <row r="118" spans="1:10" s="161" customFormat="1">
      <c r="A118" s="161">
        <v>21000016</v>
      </c>
      <c r="B118" s="166" t="s">
        <v>238</v>
      </c>
      <c r="C118" s="166" t="s">
        <v>239</v>
      </c>
      <c r="D118" s="242">
        <v>2666.55</v>
      </c>
      <c r="E118" s="242"/>
      <c r="F118" s="235" t="s">
        <v>748</v>
      </c>
      <c r="G118" s="236">
        <v>44272</v>
      </c>
      <c r="H118" s="166" t="s">
        <v>389</v>
      </c>
      <c r="I118" s="166" t="s">
        <v>392</v>
      </c>
      <c r="J118" s="168" t="s">
        <v>418</v>
      </c>
    </row>
    <row r="119" spans="1:10" s="161" customFormat="1">
      <c r="A119" s="161">
        <v>21000016</v>
      </c>
      <c r="B119" s="166" t="s">
        <v>238</v>
      </c>
      <c r="C119" s="166" t="s">
        <v>239</v>
      </c>
      <c r="D119" s="242">
        <v>-2666.55</v>
      </c>
      <c r="E119" s="242"/>
      <c r="F119" s="235" t="s">
        <v>748</v>
      </c>
      <c r="G119" s="236">
        <v>44272</v>
      </c>
      <c r="H119" s="166" t="s">
        <v>389</v>
      </c>
      <c r="I119" s="166" t="s">
        <v>391</v>
      </c>
      <c r="J119" s="168" t="s">
        <v>418</v>
      </c>
    </row>
    <row r="120" spans="1:10" s="161" customFormat="1">
      <c r="A120" s="161">
        <v>21000016</v>
      </c>
      <c r="B120" s="166" t="s">
        <v>238</v>
      </c>
      <c r="C120" s="166" t="s">
        <v>239</v>
      </c>
      <c r="D120" s="242">
        <v>2200.73</v>
      </c>
      <c r="E120" s="242"/>
      <c r="F120" s="235" t="s">
        <v>748</v>
      </c>
      <c r="G120" s="236">
        <v>44272</v>
      </c>
      <c r="H120" s="166" t="s">
        <v>389</v>
      </c>
      <c r="I120" s="166" t="s">
        <v>393</v>
      </c>
      <c r="J120" s="168" t="s">
        <v>418</v>
      </c>
    </row>
    <row r="121" spans="1:10" s="161" customFormat="1">
      <c r="A121" s="161">
        <v>21000016</v>
      </c>
      <c r="B121" s="166" t="s">
        <v>238</v>
      </c>
      <c r="C121" s="166" t="s">
        <v>239</v>
      </c>
      <c r="D121" s="242">
        <v>-2200.73</v>
      </c>
      <c r="E121" s="242"/>
      <c r="F121" s="235" t="s">
        <v>748</v>
      </c>
      <c r="G121" s="236">
        <v>44272</v>
      </c>
      <c r="H121" s="166" t="s">
        <v>389</v>
      </c>
      <c r="I121" s="166" t="s">
        <v>391</v>
      </c>
      <c r="J121" s="168" t="s">
        <v>418</v>
      </c>
    </row>
    <row r="122" spans="1:10" s="161" customFormat="1">
      <c r="A122" s="161">
        <v>21000017</v>
      </c>
      <c r="B122" s="166" t="s">
        <v>238</v>
      </c>
      <c r="C122" s="166" t="s">
        <v>239</v>
      </c>
      <c r="D122" s="242">
        <v>117432.61</v>
      </c>
      <c r="E122" s="242"/>
      <c r="F122" s="235" t="s">
        <v>748</v>
      </c>
      <c r="G122" s="236">
        <v>44278</v>
      </c>
      <c r="H122" s="166" t="s">
        <v>389</v>
      </c>
      <c r="I122" s="166" t="s">
        <v>391</v>
      </c>
      <c r="J122" s="168" t="s">
        <v>419</v>
      </c>
    </row>
    <row r="123" spans="1:10" s="161" customFormat="1">
      <c r="A123" s="161">
        <v>21000017</v>
      </c>
      <c r="B123" s="166" t="s">
        <v>238</v>
      </c>
      <c r="C123" s="166" t="s">
        <v>239</v>
      </c>
      <c r="D123" s="242">
        <v>1707.47</v>
      </c>
      <c r="E123" s="242"/>
      <c r="F123" s="235" t="s">
        <v>748</v>
      </c>
      <c r="G123" s="236">
        <v>44278</v>
      </c>
      <c r="H123" s="166" t="s">
        <v>389</v>
      </c>
      <c r="I123" s="166" t="s">
        <v>392</v>
      </c>
      <c r="J123" s="168" t="s">
        <v>419</v>
      </c>
    </row>
    <row r="124" spans="1:10" s="161" customFormat="1">
      <c r="A124" s="161">
        <v>21000017</v>
      </c>
      <c r="B124" s="166" t="s">
        <v>238</v>
      </c>
      <c r="C124" s="166" t="s">
        <v>239</v>
      </c>
      <c r="D124" s="242">
        <v>-1707.47</v>
      </c>
      <c r="E124" s="242"/>
      <c r="F124" s="235" t="s">
        <v>748</v>
      </c>
      <c r="G124" s="236">
        <v>44278</v>
      </c>
      <c r="H124" s="166" t="s">
        <v>389</v>
      </c>
      <c r="I124" s="166" t="s">
        <v>391</v>
      </c>
      <c r="J124" s="168" t="s">
        <v>419</v>
      </c>
    </row>
    <row r="125" spans="1:10" s="161" customFormat="1">
      <c r="A125" s="161">
        <v>21000017</v>
      </c>
      <c r="B125" s="166" t="s">
        <v>238</v>
      </c>
      <c r="C125" s="166" t="s">
        <v>239</v>
      </c>
      <c r="D125" s="242">
        <v>1409.19</v>
      </c>
      <c r="E125" s="242"/>
      <c r="F125" s="235" t="s">
        <v>748</v>
      </c>
      <c r="G125" s="236">
        <v>44278</v>
      </c>
      <c r="H125" s="166" t="s">
        <v>389</v>
      </c>
      <c r="I125" s="166" t="s">
        <v>393</v>
      </c>
      <c r="J125" s="168" t="s">
        <v>419</v>
      </c>
    </row>
    <row r="126" spans="1:10" s="161" customFormat="1">
      <c r="A126" s="161">
        <v>21000017</v>
      </c>
      <c r="B126" s="166" t="s">
        <v>238</v>
      </c>
      <c r="C126" s="166" t="s">
        <v>239</v>
      </c>
      <c r="D126" s="242">
        <v>-1409.19</v>
      </c>
      <c r="E126" s="242"/>
      <c r="F126" s="235" t="s">
        <v>748</v>
      </c>
      <c r="G126" s="236">
        <v>44278</v>
      </c>
      <c r="H126" s="166" t="s">
        <v>389</v>
      </c>
      <c r="I126" s="166" t="s">
        <v>391</v>
      </c>
      <c r="J126" s="168" t="s">
        <v>419</v>
      </c>
    </row>
    <row r="127" spans="1:10" s="161" customFormat="1">
      <c r="A127" s="161">
        <v>21000090</v>
      </c>
      <c r="B127" s="166" t="s">
        <v>238</v>
      </c>
      <c r="C127" s="244" t="s">
        <v>421</v>
      </c>
      <c r="D127" s="242">
        <v>126250</v>
      </c>
      <c r="E127" s="242"/>
      <c r="F127" s="235" t="s">
        <v>748</v>
      </c>
      <c r="G127" s="236">
        <v>44278</v>
      </c>
      <c r="H127" s="166" t="s">
        <v>420</v>
      </c>
      <c r="I127" s="166" t="s">
        <v>423</v>
      </c>
      <c r="J127" s="168" t="s">
        <v>422</v>
      </c>
    </row>
    <row r="128" spans="1:10" s="161" customFormat="1">
      <c r="A128" s="161">
        <v>21000091</v>
      </c>
      <c r="B128" s="166" t="s">
        <v>238</v>
      </c>
      <c r="C128" s="166" t="s">
        <v>239</v>
      </c>
      <c r="D128" s="242">
        <v>29988</v>
      </c>
      <c r="E128" s="242"/>
      <c r="F128" s="235" t="s">
        <v>748</v>
      </c>
      <c r="G128" s="236">
        <v>44278</v>
      </c>
      <c r="H128" s="166" t="s">
        <v>408</v>
      </c>
      <c r="I128" s="166" t="s">
        <v>244</v>
      </c>
      <c r="J128" s="168" t="s">
        <v>424</v>
      </c>
    </row>
    <row r="129" spans="1:10" s="161" customFormat="1">
      <c r="A129" s="161">
        <v>21000092</v>
      </c>
      <c r="B129" s="166" t="s">
        <v>238</v>
      </c>
      <c r="C129" s="244" t="s">
        <v>421</v>
      </c>
      <c r="D129" s="242">
        <v>30000</v>
      </c>
      <c r="E129" s="242"/>
      <c r="F129" s="235" t="s">
        <v>748</v>
      </c>
      <c r="G129" s="236">
        <v>44285</v>
      </c>
      <c r="H129" s="166" t="s">
        <v>425</v>
      </c>
      <c r="I129" s="166" t="s">
        <v>427</v>
      </c>
      <c r="J129" s="168" t="s">
        <v>426</v>
      </c>
    </row>
    <row r="130" spans="1:10" s="161" customFormat="1">
      <c r="B130" s="166"/>
      <c r="C130" s="235"/>
      <c r="D130" s="250">
        <f>SUM(D104:D129)</f>
        <v>576618.62</v>
      </c>
      <c r="E130" s="250" t="s">
        <v>2120</v>
      </c>
      <c r="F130" s="235"/>
      <c r="G130" s="236"/>
      <c r="H130" s="166"/>
      <c r="I130" s="166"/>
      <c r="J130" s="168"/>
    </row>
    <row r="131" spans="1:10" s="161" customFormat="1" ht="18.75">
      <c r="A131" s="109" t="s">
        <v>428</v>
      </c>
      <c r="B131" s="166"/>
      <c r="C131" s="235"/>
      <c r="D131" s="242"/>
      <c r="E131" s="242"/>
      <c r="F131" s="235"/>
      <c r="G131" s="236"/>
      <c r="H131" s="166"/>
      <c r="I131" s="166"/>
      <c r="J131" s="168"/>
    </row>
    <row r="132" spans="1:10" s="161" customFormat="1">
      <c r="A132" s="169" t="s">
        <v>746</v>
      </c>
      <c r="B132" s="169" t="s">
        <v>406</v>
      </c>
      <c r="C132" s="169" t="s">
        <v>233</v>
      </c>
      <c r="D132" s="169" t="s">
        <v>234</v>
      </c>
      <c r="E132" s="169"/>
      <c r="F132" s="249" t="s">
        <v>747</v>
      </c>
      <c r="G132" s="249" t="s">
        <v>407</v>
      </c>
      <c r="H132" s="169" t="s">
        <v>231</v>
      </c>
      <c r="I132" s="169" t="s">
        <v>236</v>
      </c>
      <c r="J132" s="245" t="s">
        <v>235</v>
      </c>
    </row>
    <row r="133" spans="1:10" s="161" customFormat="1">
      <c r="A133" s="161">
        <v>21000018</v>
      </c>
      <c r="B133" s="166" t="s">
        <v>238</v>
      </c>
      <c r="C133" s="166" t="s">
        <v>239</v>
      </c>
      <c r="D133" s="242">
        <v>36009.089999999997</v>
      </c>
      <c r="E133" s="242"/>
      <c r="F133" s="235" t="s">
        <v>748</v>
      </c>
      <c r="G133" s="236">
        <v>44292</v>
      </c>
      <c r="H133" s="166" t="s">
        <v>429</v>
      </c>
      <c r="I133" s="166" t="s">
        <v>431</v>
      </c>
      <c r="J133" s="168" t="s">
        <v>430</v>
      </c>
    </row>
    <row r="134" spans="1:10" s="161" customFormat="1">
      <c r="A134" s="161">
        <v>21000018</v>
      </c>
      <c r="B134" s="166" t="s">
        <v>238</v>
      </c>
      <c r="C134" s="166" t="s">
        <v>239</v>
      </c>
      <c r="D134" s="242">
        <v>720.18</v>
      </c>
      <c r="E134" s="242"/>
      <c r="F134" s="235" t="s">
        <v>748</v>
      </c>
      <c r="G134" s="236">
        <v>44292</v>
      </c>
      <c r="H134" s="166" t="s">
        <v>429</v>
      </c>
      <c r="I134" s="166" t="s">
        <v>432</v>
      </c>
      <c r="J134" s="168" t="s">
        <v>430</v>
      </c>
    </row>
    <row r="135" spans="1:10" s="161" customFormat="1">
      <c r="A135" s="161">
        <v>21000018</v>
      </c>
      <c r="B135" s="166" t="s">
        <v>238</v>
      </c>
      <c r="C135" s="166" t="s">
        <v>239</v>
      </c>
      <c r="D135" s="242">
        <v>-720.18</v>
      </c>
      <c r="E135" s="242"/>
      <c r="F135" s="235" t="s">
        <v>748</v>
      </c>
      <c r="G135" s="236">
        <v>44292</v>
      </c>
      <c r="H135" s="166" t="s">
        <v>429</v>
      </c>
      <c r="I135" s="166" t="s">
        <v>431</v>
      </c>
      <c r="J135" s="168" t="s">
        <v>430</v>
      </c>
    </row>
    <row r="136" spans="1:10" s="161" customFormat="1">
      <c r="A136" s="161">
        <v>21000019</v>
      </c>
      <c r="B136" s="166" t="s">
        <v>238</v>
      </c>
      <c r="C136" s="166" t="s">
        <v>239</v>
      </c>
      <c r="D136" s="242">
        <v>241165.87</v>
      </c>
      <c r="E136" s="242"/>
      <c r="F136" s="235" t="s">
        <v>748</v>
      </c>
      <c r="G136" s="236">
        <v>44293</v>
      </c>
      <c r="H136" s="166" t="s">
        <v>389</v>
      </c>
      <c r="I136" s="166" t="s">
        <v>391</v>
      </c>
      <c r="J136" s="168" t="s">
        <v>433</v>
      </c>
    </row>
    <row r="137" spans="1:10" s="161" customFormat="1">
      <c r="A137" s="161">
        <v>21000019</v>
      </c>
      <c r="B137" s="166" t="s">
        <v>238</v>
      </c>
      <c r="C137" s="166" t="s">
        <v>239</v>
      </c>
      <c r="D137" s="242">
        <v>3506.55</v>
      </c>
      <c r="E137" s="242"/>
      <c r="F137" s="235" t="s">
        <v>748</v>
      </c>
      <c r="G137" s="236">
        <v>44293</v>
      </c>
      <c r="H137" s="166" t="s">
        <v>389</v>
      </c>
      <c r="I137" s="166" t="s">
        <v>392</v>
      </c>
      <c r="J137" s="168" t="s">
        <v>433</v>
      </c>
    </row>
    <row r="138" spans="1:10" s="161" customFormat="1">
      <c r="A138" s="161">
        <v>21000019</v>
      </c>
      <c r="B138" s="166" t="s">
        <v>238</v>
      </c>
      <c r="C138" s="166" t="s">
        <v>239</v>
      </c>
      <c r="D138" s="242">
        <v>-3506.55</v>
      </c>
      <c r="E138" s="242"/>
      <c r="F138" s="235" t="s">
        <v>748</v>
      </c>
      <c r="G138" s="236">
        <v>44293</v>
      </c>
      <c r="H138" s="166" t="s">
        <v>389</v>
      </c>
      <c r="I138" s="166" t="s">
        <v>391</v>
      </c>
      <c r="J138" s="168" t="s">
        <v>433</v>
      </c>
    </row>
    <row r="139" spans="1:10" s="161" customFormat="1">
      <c r="A139" s="161">
        <v>21000019</v>
      </c>
      <c r="B139" s="166" t="s">
        <v>238</v>
      </c>
      <c r="C139" s="166" t="s">
        <v>239</v>
      </c>
      <c r="D139" s="242">
        <v>2893.99</v>
      </c>
      <c r="E139" s="242"/>
      <c r="F139" s="235" t="s">
        <v>748</v>
      </c>
      <c r="G139" s="236">
        <v>44293</v>
      </c>
      <c r="H139" s="166" t="s">
        <v>389</v>
      </c>
      <c r="I139" s="166" t="s">
        <v>393</v>
      </c>
      <c r="J139" s="168" t="s">
        <v>433</v>
      </c>
    </row>
    <row r="140" spans="1:10" s="161" customFormat="1">
      <c r="A140" s="161">
        <v>21000019</v>
      </c>
      <c r="B140" s="166" t="s">
        <v>238</v>
      </c>
      <c r="C140" s="166" t="s">
        <v>239</v>
      </c>
      <c r="D140" s="242">
        <v>-2893.99</v>
      </c>
      <c r="E140" s="242"/>
      <c r="F140" s="235" t="s">
        <v>748</v>
      </c>
      <c r="G140" s="236">
        <v>44293</v>
      </c>
      <c r="H140" s="166" t="s">
        <v>389</v>
      </c>
      <c r="I140" s="166" t="s">
        <v>391</v>
      </c>
      <c r="J140" s="168" t="s">
        <v>433</v>
      </c>
    </row>
    <row r="141" spans="1:10" s="161" customFormat="1">
      <c r="A141" s="161">
        <v>21000022</v>
      </c>
      <c r="B141" s="166" t="s">
        <v>238</v>
      </c>
      <c r="C141" s="166" t="s">
        <v>239</v>
      </c>
      <c r="D141" s="242">
        <v>23461.24</v>
      </c>
      <c r="E141" s="242"/>
      <c r="F141" s="235" t="s">
        <v>748</v>
      </c>
      <c r="G141" s="236">
        <v>44293</v>
      </c>
      <c r="H141" s="166" t="s">
        <v>434</v>
      </c>
      <c r="I141" s="166" t="s">
        <v>436</v>
      </c>
      <c r="J141" s="168" t="s">
        <v>435</v>
      </c>
    </row>
    <row r="142" spans="1:10" s="161" customFormat="1">
      <c r="A142" s="161">
        <v>21000022</v>
      </c>
      <c r="B142" s="166" t="s">
        <v>238</v>
      </c>
      <c r="C142" s="166" t="s">
        <v>239</v>
      </c>
      <c r="D142" s="242">
        <v>300</v>
      </c>
      <c r="E142" s="242"/>
      <c r="F142" s="235" t="s">
        <v>748</v>
      </c>
      <c r="G142" s="236">
        <v>44293</v>
      </c>
      <c r="H142" s="166" t="s">
        <v>434</v>
      </c>
      <c r="I142" s="166" t="s">
        <v>437</v>
      </c>
      <c r="J142" s="168" t="s">
        <v>435</v>
      </c>
    </row>
    <row r="143" spans="1:10" s="161" customFormat="1">
      <c r="A143" s="161">
        <v>21000022</v>
      </c>
      <c r="B143" s="166" t="s">
        <v>238</v>
      </c>
      <c r="C143" s="166" t="s">
        <v>239</v>
      </c>
      <c r="D143" s="242">
        <v>-300</v>
      </c>
      <c r="E143" s="242"/>
      <c r="F143" s="235" t="s">
        <v>748</v>
      </c>
      <c r="G143" s="236">
        <v>44293</v>
      </c>
      <c r="H143" s="166" t="s">
        <v>434</v>
      </c>
      <c r="I143" s="166" t="s">
        <v>436</v>
      </c>
      <c r="J143" s="168" t="s">
        <v>435</v>
      </c>
    </row>
    <row r="144" spans="1:10" s="161" customFormat="1">
      <c r="A144" s="161">
        <v>21000022</v>
      </c>
      <c r="B144" s="166" t="s">
        <v>238</v>
      </c>
      <c r="C144" s="166" t="s">
        <v>239</v>
      </c>
      <c r="D144" s="242">
        <v>-1163.8</v>
      </c>
      <c r="E144" s="242"/>
      <c r="F144" s="235" t="s">
        <v>748</v>
      </c>
      <c r="G144" s="236">
        <v>44293</v>
      </c>
      <c r="H144" s="166" t="s">
        <v>434</v>
      </c>
      <c r="I144" s="166" t="s">
        <v>436</v>
      </c>
      <c r="J144" s="168" t="s">
        <v>435</v>
      </c>
    </row>
    <row r="145" spans="1:10" s="161" customFormat="1">
      <c r="A145" s="161">
        <v>21000022</v>
      </c>
      <c r="B145" s="166" t="s">
        <v>238</v>
      </c>
      <c r="C145" s="166" t="s">
        <v>239</v>
      </c>
      <c r="D145" s="242">
        <v>351.92</v>
      </c>
      <c r="E145" s="242"/>
      <c r="F145" s="235" t="s">
        <v>748</v>
      </c>
      <c r="G145" s="236">
        <v>44293</v>
      </c>
      <c r="H145" s="166" t="s">
        <v>434</v>
      </c>
      <c r="I145" s="166" t="s">
        <v>393</v>
      </c>
      <c r="J145" s="168" t="s">
        <v>435</v>
      </c>
    </row>
    <row r="146" spans="1:10" s="161" customFormat="1">
      <c r="A146" s="161">
        <v>21000022</v>
      </c>
      <c r="B146" s="166" t="s">
        <v>238</v>
      </c>
      <c r="C146" s="166" t="s">
        <v>239</v>
      </c>
      <c r="D146" s="242">
        <v>-351.92</v>
      </c>
      <c r="E146" s="242"/>
      <c r="F146" s="235" t="s">
        <v>748</v>
      </c>
      <c r="G146" s="236">
        <v>44293</v>
      </c>
      <c r="H146" s="166" t="s">
        <v>434</v>
      </c>
      <c r="I146" s="166" t="s">
        <v>436</v>
      </c>
      <c r="J146" s="168" t="s">
        <v>435</v>
      </c>
    </row>
    <row r="147" spans="1:10" s="161" customFormat="1">
      <c r="A147" s="161">
        <v>21000023</v>
      </c>
      <c r="B147" s="166" t="s">
        <v>238</v>
      </c>
      <c r="C147" s="166" t="s">
        <v>239</v>
      </c>
      <c r="D147" s="242">
        <v>2369.3000000000002</v>
      </c>
      <c r="E147" s="242"/>
      <c r="F147" s="235" t="s">
        <v>748</v>
      </c>
      <c r="G147" s="236">
        <v>44293</v>
      </c>
      <c r="H147" s="166" t="s">
        <v>438</v>
      </c>
      <c r="I147" s="166" t="s">
        <v>436</v>
      </c>
      <c r="J147" s="168" t="s">
        <v>439</v>
      </c>
    </row>
    <row r="148" spans="1:10" s="161" customFormat="1">
      <c r="A148" s="161">
        <v>21000023</v>
      </c>
      <c r="B148" s="166" t="s">
        <v>238</v>
      </c>
      <c r="C148" s="166" t="s">
        <v>239</v>
      </c>
      <c r="D148" s="242">
        <v>28.64</v>
      </c>
      <c r="E148" s="242"/>
      <c r="F148" s="235" t="s">
        <v>748</v>
      </c>
      <c r="G148" s="236">
        <v>44293</v>
      </c>
      <c r="H148" s="166" t="s">
        <v>438</v>
      </c>
      <c r="I148" s="166" t="s">
        <v>437</v>
      </c>
      <c r="J148" s="168" t="s">
        <v>439</v>
      </c>
    </row>
    <row r="149" spans="1:10" s="161" customFormat="1">
      <c r="A149" s="161">
        <v>21000023</v>
      </c>
      <c r="B149" s="166" t="s">
        <v>238</v>
      </c>
      <c r="C149" s="166" t="s">
        <v>239</v>
      </c>
      <c r="D149" s="242">
        <v>-28.64</v>
      </c>
      <c r="E149" s="242"/>
      <c r="F149" s="235" t="s">
        <v>748</v>
      </c>
      <c r="G149" s="236">
        <v>44293</v>
      </c>
      <c r="H149" s="166" t="s">
        <v>438</v>
      </c>
      <c r="I149" s="166" t="s">
        <v>436</v>
      </c>
      <c r="J149" s="168" t="s">
        <v>439</v>
      </c>
    </row>
    <row r="150" spans="1:10" s="161" customFormat="1">
      <c r="A150" s="161">
        <v>21000023</v>
      </c>
      <c r="B150" s="166" t="s">
        <v>238</v>
      </c>
      <c r="C150" s="166" t="s">
        <v>239</v>
      </c>
      <c r="D150" s="242">
        <v>-238.6</v>
      </c>
      <c r="E150" s="242"/>
      <c r="F150" s="235" t="s">
        <v>748</v>
      </c>
      <c r="G150" s="236">
        <v>44293</v>
      </c>
      <c r="H150" s="166" t="s">
        <v>438</v>
      </c>
      <c r="I150" s="166" t="s">
        <v>436</v>
      </c>
      <c r="J150" s="168" t="s">
        <v>439</v>
      </c>
    </row>
    <row r="151" spans="1:10" s="161" customFormat="1">
      <c r="A151" s="161">
        <v>21000023</v>
      </c>
      <c r="B151" s="166" t="s">
        <v>238</v>
      </c>
      <c r="C151" s="166" t="s">
        <v>239</v>
      </c>
      <c r="D151" s="242">
        <v>35.54</v>
      </c>
      <c r="E151" s="242"/>
      <c r="F151" s="235" t="s">
        <v>748</v>
      </c>
      <c r="G151" s="236">
        <v>44293</v>
      </c>
      <c r="H151" s="166" t="s">
        <v>438</v>
      </c>
      <c r="I151" s="166" t="s">
        <v>393</v>
      </c>
      <c r="J151" s="168" t="s">
        <v>439</v>
      </c>
    </row>
    <row r="152" spans="1:10" s="161" customFormat="1">
      <c r="A152" s="161">
        <v>21000023</v>
      </c>
      <c r="B152" s="166" t="s">
        <v>238</v>
      </c>
      <c r="C152" s="166" t="s">
        <v>239</v>
      </c>
      <c r="D152" s="242">
        <v>-35.54</v>
      </c>
      <c r="E152" s="242"/>
      <c r="F152" s="235" t="s">
        <v>748</v>
      </c>
      <c r="G152" s="236">
        <v>44293</v>
      </c>
      <c r="H152" s="166" t="s">
        <v>438</v>
      </c>
      <c r="I152" s="166" t="s">
        <v>436</v>
      </c>
      <c r="J152" s="168" t="s">
        <v>439</v>
      </c>
    </row>
    <row r="153" spans="1:10" s="161" customFormat="1">
      <c r="A153" s="161">
        <v>21000024</v>
      </c>
      <c r="B153" s="166" t="s">
        <v>238</v>
      </c>
      <c r="C153" s="166" t="s">
        <v>239</v>
      </c>
      <c r="D153" s="242">
        <v>42325.63</v>
      </c>
      <c r="E153" s="242"/>
      <c r="F153" s="235" t="s">
        <v>748</v>
      </c>
      <c r="G153" s="236">
        <v>44293</v>
      </c>
      <c r="H153" s="166" t="s">
        <v>440</v>
      </c>
      <c r="I153" s="166" t="s">
        <v>436</v>
      </c>
      <c r="J153" s="168" t="s">
        <v>441</v>
      </c>
    </row>
    <row r="154" spans="1:10" s="161" customFormat="1">
      <c r="A154" s="161">
        <v>21000024</v>
      </c>
      <c r="B154" s="166" t="s">
        <v>238</v>
      </c>
      <c r="C154" s="166" t="s">
        <v>239</v>
      </c>
      <c r="D154" s="242">
        <v>400</v>
      </c>
      <c r="E154" s="242"/>
      <c r="F154" s="235" t="s">
        <v>748</v>
      </c>
      <c r="G154" s="236">
        <v>44293</v>
      </c>
      <c r="H154" s="166" t="s">
        <v>440</v>
      </c>
      <c r="I154" s="166" t="s">
        <v>437</v>
      </c>
      <c r="J154" s="168" t="s">
        <v>441</v>
      </c>
    </row>
    <row r="155" spans="1:10" s="161" customFormat="1">
      <c r="A155" s="161">
        <v>21000024</v>
      </c>
      <c r="B155" s="166" t="s">
        <v>238</v>
      </c>
      <c r="C155" s="166" t="s">
        <v>239</v>
      </c>
      <c r="D155" s="242">
        <v>-400</v>
      </c>
      <c r="E155" s="242"/>
      <c r="F155" s="235" t="s">
        <v>748</v>
      </c>
      <c r="G155" s="236">
        <v>44293</v>
      </c>
      <c r="H155" s="166" t="s">
        <v>440</v>
      </c>
      <c r="I155" s="166" t="s">
        <v>436</v>
      </c>
      <c r="J155" s="168" t="s">
        <v>441</v>
      </c>
    </row>
    <row r="156" spans="1:10" s="161" customFormat="1">
      <c r="A156" s="161">
        <v>21000024</v>
      </c>
      <c r="B156" s="166" t="s">
        <v>238</v>
      </c>
      <c r="C156" s="166" t="s">
        <v>239</v>
      </c>
      <c r="D156" s="242">
        <v>-1745.7</v>
      </c>
      <c r="E156" s="242"/>
      <c r="F156" s="235" t="s">
        <v>748</v>
      </c>
      <c r="G156" s="236">
        <v>44293</v>
      </c>
      <c r="H156" s="166" t="s">
        <v>440</v>
      </c>
      <c r="I156" s="166" t="s">
        <v>436</v>
      </c>
      <c r="J156" s="168" t="s">
        <v>441</v>
      </c>
    </row>
    <row r="157" spans="1:10" s="161" customFormat="1">
      <c r="A157" s="161">
        <v>21000024</v>
      </c>
      <c r="B157" s="166" t="s">
        <v>238</v>
      </c>
      <c r="C157" s="166" t="s">
        <v>239</v>
      </c>
      <c r="D157" s="242">
        <v>634.88</v>
      </c>
      <c r="E157" s="242"/>
      <c r="F157" s="235" t="s">
        <v>748</v>
      </c>
      <c r="G157" s="236">
        <v>44293</v>
      </c>
      <c r="H157" s="166" t="s">
        <v>440</v>
      </c>
      <c r="I157" s="166" t="s">
        <v>393</v>
      </c>
      <c r="J157" s="168" t="s">
        <v>441</v>
      </c>
    </row>
    <row r="158" spans="1:10" s="161" customFormat="1">
      <c r="A158" s="161">
        <v>21000024</v>
      </c>
      <c r="B158" s="166" t="s">
        <v>238</v>
      </c>
      <c r="C158" s="166" t="s">
        <v>239</v>
      </c>
      <c r="D158" s="242">
        <v>-634.88</v>
      </c>
      <c r="E158" s="242"/>
      <c r="F158" s="235" t="s">
        <v>748</v>
      </c>
      <c r="G158" s="236">
        <v>44293</v>
      </c>
      <c r="H158" s="166" t="s">
        <v>440</v>
      </c>
      <c r="I158" s="166" t="s">
        <v>436</v>
      </c>
      <c r="J158" s="168" t="s">
        <v>441</v>
      </c>
    </row>
    <row r="159" spans="1:10" s="161" customFormat="1">
      <c r="A159" s="161">
        <v>21000025</v>
      </c>
      <c r="B159" s="166" t="s">
        <v>238</v>
      </c>
      <c r="C159" s="166" t="s">
        <v>239</v>
      </c>
      <c r="D159" s="242">
        <v>2131.8200000000002</v>
      </c>
      <c r="E159" s="242"/>
      <c r="F159" s="235" t="s">
        <v>748</v>
      </c>
      <c r="G159" s="236">
        <v>44293</v>
      </c>
      <c r="H159" s="166" t="s">
        <v>442</v>
      </c>
      <c r="I159" s="166" t="s">
        <v>436</v>
      </c>
      <c r="J159" s="168" t="s">
        <v>443</v>
      </c>
    </row>
    <row r="160" spans="1:10" s="161" customFormat="1">
      <c r="A160" s="161">
        <v>21000025</v>
      </c>
      <c r="B160" s="166" t="s">
        <v>238</v>
      </c>
      <c r="C160" s="166" t="s">
        <v>239</v>
      </c>
      <c r="D160" s="242">
        <v>74.67</v>
      </c>
      <c r="E160" s="242"/>
      <c r="F160" s="235" t="s">
        <v>748</v>
      </c>
      <c r="G160" s="236">
        <v>44293</v>
      </c>
      <c r="H160" s="166" t="s">
        <v>442</v>
      </c>
      <c r="I160" s="166" t="s">
        <v>437</v>
      </c>
      <c r="J160" s="168" t="s">
        <v>443</v>
      </c>
    </row>
    <row r="161" spans="1:10" s="161" customFormat="1">
      <c r="A161" s="161">
        <v>21000025</v>
      </c>
      <c r="B161" s="166" t="s">
        <v>238</v>
      </c>
      <c r="C161" s="166" t="s">
        <v>239</v>
      </c>
      <c r="D161" s="242">
        <v>-74.67</v>
      </c>
      <c r="E161" s="242"/>
      <c r="F161" s="235" t="s">
        <v>748</v>
      </c>
      <c r="G161" s="236">
        <v>44293</v>
      </c>
      <c r="H161" s="166" t="s">
        <v>442</v>
      </c>
      <c r="I161" s="166" t="s">
        <v>436</v>
      </c>
      <c r="J161" s="168" t="s">
        <v>443</v>
      </c>
    </row>
    <row r="162" spans="1:10" s="161" customFormat="1">
      <c r="A162" s="161">
        <v>21000025</v>
      </c>
      <c r="B162" s="166" t="s">
        <v>238</v>
      </c>
      <c r="C162" s="166" t="s">
        <v>239</v>
      </c>
      <c r="D162" s="242">
        <v>-279.85000000000002</v>
      </c>
      <c r="E162" s="242"/>
      <c r="F162" s="235" t="s">
        <v>748</v>
      </c>
      <c r="G162" s="236">
        <v>44293</v>
      </c>
      <c r="H162" s="166" t="s">
        <v>442</v>
      </c>
      <c r="I162" s="166" t="s">
        <v>436</v>
      </c>
      <c r="J162" s="168" t="s">
        <v>443</v>
      </c>
    </row>
    <row r="163" spans="1:10" s="161" customFormat="1">
      <c r="A163" s="161">
        <v>21000025</v>
      </c>
      <c r="B163" s="166" t="s">
        <v>238</v>
      </c>
      <c r="C163" s="166" t="s">
        <v>239</v>
      </c>
      <c r="D163" s="242">
        <v>31.98</v>
      </c>
      <c r="E163" s="242"/>
      <c r="F163" s="235" t="s">
        <v>748</v>
      </c>
      <c r="G163" s="236">
        <v>44293</v>
      </c>
      <c r="H163" s="166" t="s">
        <v>442</v>
      </c>
      <c r="I163" s="166" t="s">
        <v>393</v>
      </c>
      <c r="J163" s="168" t="s">
        <v>443</v>
      </c>
    </row>
    <row r="164" spans="1:10" s="161" customFormat="1">
      <c r="A164" s="161">
        <v>21000025</v>
      </c>
      <c r="B164" s="166" t="s">
        <v>238</v>
      </c>
      <c r="C164" s="166" t="s">
        <v>239</v>
      </c>
      <c r="D164" s="242">
        <v>-31.98</v>
      </c>
      <c r="E164" s="242"/>
      <c r="F164" s="235" t="s">
        <v>748</v>
      </c>
      <c r="G164" s="236">
        <v>44293</v>
      </c>
      <c r="H164" s="166" t="s">
        <v>442</v>
      </c>
      <c r="I164" s="166" t="s">
        <v>436</v>
      </c>
      <c r="J164" s="168" t="s">
        <v>443</v>
      </c>
    </row>
    <row r="165" spans="1:10" s="161" customFormat="1">
      <c r="A165" s="161">
        <v>21000093</v>
      </c>
      <c r="B165" s="166" t="s">
        <v>238</v>
      </c>
      <c r="C165" s="166" t="s">
        <v>239</v>
      </c>
      <c r="D165" s="242">
        <v>37543.589999999997</v>
      </c>
      <c r="E165" s="242"/>
      <c r="F165" s="235" t="s">
        <v>748</v>
      </c>
      <c r="G165" s="236">
        <v>44293</v>
      </c>
      <c r="H165" s="166" t="s">
        <v>444</v>
      </c>
      <c r="I165" s="166" t="s">
        <v>446</v>
      </c>
      <c r="J165" s="168" t="s">
        <v>445</v>
      </c>
    </row>
    <row r="166" spans="1:10" s="161" customFormat="1">
      <c r="A166" s="161">
        <v>21000022</v>
      </c>
      <c r="B166" s="166" t="s">
        <v>238</v>
      </c>
      <c r="C166" s="166" t="s">
        <v>239</v>
      </c>
      <c r="D166" s="242">
        <v>1163.8</v>
      </c>
      <c r="E166" s="242"/>
      <c r="F166" s="235" t="s">
        <v>748</v>
      </c>
      <c r="G166" s="236">
        <v>44294</v>
      </c>
      <c r="H166" s="166" t="s">
        <v>434</v>
      </c>
      <c r="I166" s="166" t="s">
        <v>447</v>
      </c>
      <c r="J166" s="168" t="s">
        <v>435</v>
      </c>
    </row>
    <row r="167" spans="1:10" s="161" customFormat="1">
      <c r="A167" s="161">
        <v>21000023</v>
      </c>
      <c r="B167" s="166" t="s">
        <v>238</v>
      </c>
      <c r="C167" s="166" t="s">
        <v>239</v>
      </c>
      <c r="D167" s="242">
        <v>238.6</v>
      </c>
      <c r="E167" s="242"/>
      <c r="F167" s="235" t="s">
        <v>748</v>
      </c>
      <c r="G167" s="236">
        <v>44294</v>
      </c>
      <c r="H167" s="166" t="s">
        <v>438</v>
      </c>
      <c r="I167" s="166" t="s">
        <v>447</v>
      </c>
      <c r="J167" s="168" t="s">
        <v>439</v>
      </c>
    </row>
    <row r="168" spans="1:10" s="161" customFormat="1">
      <c r="A168" s="161">
        <v>21000024</v>
      </c>
      <c r="B168" s="166" t="s">
        <v>238</v>
      </c>
      <c r="C168" s="166" t="s">
        <v>239</v>
      </c>
      <c r="D168" s="242">
        <v>1745.7</v>
      </c>
      <c r="E168" s="242"/>
      <c r="F168" s="235" t="s">
        <v>748</v>
      </c>
      <c r="G168" s="236">
        <v>44294</v>
      </c>
      <c r="H168" s="166" t="s">
        <v>440</v>
      </c>
      <c r="I168" s="166" t="s">
        <v>447</v>
      </c>
      <c r="J168" s="168" t="s">
        <v>441</v>
      </c>
    </row>
    <row r="169" spans="1:10" s="161" customFormat="1">
      <c r="A169" s="161">
        <v>21000025</v>
      </c>
      <c r="B169" s="166" t="s">
        <v>238</v>
      </c>
      <c r="C169" s="166" t="s">
        <v>239</v>
      </c>
      <c r="D169" s="242">
        <v>279.85000000000002</v>
      </c>
      <c r="E169" s="242"/>
      <c r="F169" s="235" t="s">
        <v>748</v>
      </c>
      <c r="G169" s="236">
        <v>44294</v>
      </c>
      <c r="H169" s="166" t="s">
        <v>442</v>
      </c>
      <c r="I169" s="166" t="s">
        <v>447</v>
      </c>
      <c r="J169" s="168" t="s">
        <v>443</v>
      </c>
    </row>
    <row r="170" spans="1:10" s="161" customFormat="1">
      <c r="A170" s="161">
        <v>21000026</v>
      </c>
      <c r="B170" s="166" t="s">
        <v>238</v>
      </c>
      <c r="C170" s="166" t="s">
        <v>239</v>
      </c>
      <c r="D170" s="242">
        <v>50615.55</v>
      </c>
      <c r="E170" s="242"/>
      <c r="F170" s="235" t="s">
        <v>748</v>
      </c>
      <c r="G170" s="236">
        <v>44294</v>
      </c>
      <c r="H170" s="166" t="s">
        <v>448</v>
      </c>
      <c r="I170" s="166" t="s">
        <v>436</v>
      </c>
      <c r="J170" s="168" t="s">
        <v>449</v>
      </c>
    </row>
    <row r="171" spans="1:10" s="161" customFormat="1">
      <c r="A171" s="161">
        <v>21000026</v>
      </c>
      <c r="B171" s="166" t="s">
        <v>238</v>
      </c>
      <c r="C171" s="166" t="s">
        <v>239</v>
      </c>
      <c r="D171" s="242">
        <v>521.14</v>
      </c>
      <c r="E171" s="242"/>
      <c r="F171" s="235" t="s">
        <v>748</v>
      </c>
      <c r="G171" s="236">
        <v>44294</v>
      </c>
      <c r="H171" s="166" t="s">
        <v>448</v>
      </c>
      <c r="I171" s="166" t="s">
        <v>450</v>
      </c>
      <c r="J171" s="168" t="s">
        <v>449</v>
      </c>
    </row>
    <row r="172" spans="1:10" s="161" customFormat="1">
      <c r="A172" s="161">
        <v>21000026</v>
      </c>
      <c r="B172" s="166" t="s">
        <v>238</v>
      </c>
      <c r="C172" s="166" t="s">
        <v>239</v>
      </c>
      <c r="D172" s="242">
        <v>-521.14</v>
      </c>
      <c r="E172" s="242"/>
      <c r="F172" s="235" t="s">
        <v>748</v>
      </c>
      <c r="G172" s="236">
        <v>44294</v>
      </c>
      <c r="H172" s="166" t="s">
        <v>448</v>
      </c>
      <c r="I172" s="166" t="s">
        <v>436</v>
      </c>
      <c r="J172" s="168" t="s">
        <v>449</v>
      </c>
    </row>
    <row r="173" spans="1:10" s="161" customFormat="1">
      <c r="A173" s="161">
        <v>21000026</v>
      </c>
      <c r="B173" s="166" t="s">
        <v>238</v>
      </c>
      <c r="C173" s="166" t="s">
        <v>239</v>
      </c>
      <c r="D173" s="242">
        <v>2049.7399999999998</v>
      </c>
      <c r="E173" s="242"/>
      <c r="F173" s="235" t="s">
        <v>748</v>
      </c>
      <c r="G173" s="236">
        <v>44294</v>
      </c>
      <c r="H173" s="166" t="s">
        <v>448</v>
      </c>
      <c r="I173" s="166" t="s">
        <v>447</v>
      </c>
      <c r="J173" s="168" t="s">
        <v>449</v>
      </c>
    </row>
    <row r="174" spans="1:10" s="161" customFormat="1">
      <c r="A174" s="161">
        <v>21000026</v>
      </c>
      <c r="B174" s="166" t="s">
        <v>238</v>
      </c>
      <c r="C174" s="166" t="s">
        <v>239</v>
      </c>
      <c r="D174" s="242">
        <v>-2049.7399999999998</v>
      </c>
      <c r="E174" s="242"/>
      <c r="F174" s="235" t="s">
        <v>748</v>
      </c>
      <c r="G174" s="236">
        <v>44294</v>
      </c>
      <c r="H174" s="166" t="s">
        <v>448</v>
      </c>
      <c r="I174" s="166" t="s">
        <v>436</v>
      </c>
      <c r="J174" s="168" t="s">
        <v>449</v>
      </c>
    </row>
    <row r="175" spans="1:10" s="161" customFormat="1">
      <c r="A175" s="161">
        <v>21000026</v>
      </c>
      <c r="B175" s="166" t="s">
        <v>238</v>
      </c>
      <c r="C175" s="166" t="s">
        <v>239</v>
      </c>
      <c r="D175" s="242">
        <v>759.23</v>
      </c>
      <c r="E175" s="242"/>
      <c r="F175" s="235" t="s">
        <v>748</v>
      </c>
      <c r="G175" s="236">
        <v>44294</v>
      </c>
      <c r="H175" s="166" t="s">
        <v>448</v>
      </c>
      <c r="I175" s="166" t="s">
        <v>393</v>
      </c>
      <c r="J175" s="168" t="s">
        <v>449</v>
      </c>
    </row>
    <row r="176" spans="1:10" s="161" customFormat="1">
      <c r="A176" s="161">
        <v>21000026</v>
      </c>
      <c r="B176" s="166" t="s">
        <v>238</v>
      </c>
      <c r="C176" s="166" t="s">
        <v>239</v>
      </c>
      <c r="D176" s="242">
        <v>-759.23</v>
      </c>
      <c r="E176" s="242"/>
      <c r="F176" s="235" t="s">
        <v>748</v>
      </c>
      <c r="G176" s="236">
        <v>44294</v>
      </c>
      <c r="H176" s="166" t="s">
        <v>448</v>
      </c>
      <c r="I176" s="166" t="s">
        <v>436</v>
      </c>
      <c r="J176" s="168" t="s">
        <v>449</v>
      </c>
    </row>
    <row r="177" spans="1:10" s="161" customFormat="1">
      <c r="A177" s="161">
        <v>21000027</v>
      </c>
      <c r="B177" s="166" t="s">
        <v>238</v>
      </c>
      <c r="C177" s="166" t="s">
        <v>239</v>
      </c>
      <c r="D177" s="242">
        <v>20001.64</v>
      </c>
      <c r="E177" s="242"/>
      <c r="F177" s="235" t="s">
        <v>748</v>
      </c>
      <c r="G177" s="236">
        <v>44302</v>
      </c>
      <c r="H177" s="166" t="s">
        <v>451</v>
      </c>
      <c r="I177" s="166" t="s">
        <v>453</v>
      </c>
      <c r="J177" s="168" t="s">
        <v>452</v>
      </c>
    </row>
    <row r="178" spans="1:10" s="161" customFormat="1">
      <c r="A178" s="161">
        <v>21000027</v>
      </c>
      <c r="B178" s="166" t="s">
        <v>238</v>
      </c>
      <c r="C178" s="166" t="s">
        <v>239</v>
      </c>
      <c r="D178" s="242">
        <v>1132.6500000000001</v>
      </c>
      <c r="E178" s="242"/>
      <c r="F178" s="235" t="s">
        <v>748</v>
      </c>
      <c r="G178" s="236">
        <v>44302</v>
      </c>
      <c r="H178" s="166" t="s">
        <v>451</v>
      </c>
      <c r="I178" s="166" t="s">
        <v>447</v>
      </c>
      <c r="J178" s="168" t="s">
        <v>452</v>
      </c>
    </row>
    <row r="179" spans="1:10" s="161" customFormat="1">
      <c r="A179" s="161">
        <v>21000027</v>
      </c>
      <c r="B179" s="166" t="s">
        <v>238</v>
      </c>
      <c r="C179" s="166" t="s">
        <v>239</v>
      </c>
      <c r="D179" s="242">
        <v>-1132.6500000000001</v>
      </c>
      <c r="E179" s="242"/>
      <c r="F179" s="235" t="s">
        <v>748</v>
      </c>
      <c r="G179" s="236">
        <v>44302</v>
      </c>
      <c r="H179" s="166" t="s">
        <v>451</v>
      </c>
      <c r="I179" s="166" t="s">
        <v>453</v>
      </c>
      <c r="J179" s="168" t="s">
        <v>452</v>
      </c>
    </row>
    <row r="180" spans="1:10" s="161" customFormat="1">
      <c r="A180" s="161">
        <v>21000027</v>
      </c>
      <c r="B180" s="166" t="s">
        <v>238</v>
      </c>
      <c r="C180" s="166" t="s">
        <v>239</v>
      </c>
      <c r="D180" s="242">
        <v>300.02</v>
      </c>
      <c r="E180" s="242"/>
      <c r="F180" s="235" t="s">
        <v>748</v>
      </c>
      <c r="G180" s="236">
        <v>44302</v>
      </c>
      <c r="H180" s="166" t="s">
        <v>451</v>
      </c>
      <c r="I180" s="166" t="s">
        <v>393</v>
      </c>
      <c r="J180" s="168" t="s">
        <v>452</v>
      </c>
    </row>
    <row r="181" spans="1:10" s="161" customFormat="1">
      <c r="A181" s="161">
        <v>21000027</v>
      </c>
      <c r="B181" s="166" t="s">
        <v>238</v>
      </c>
      <c r="C181" s="166" t="s">
        <v>239</v>
      </c>
      <c r="D181" s="242">
        <v>-300.02</v>
      </c>
      <c r="E181" s="242"/>
      <c r="F181" s="235" t="s">
        <v>748</v>
      </c>
      <c r="G181" s="236">
        <v>44302</v>
      </c>
      <c r="H181" s="166" t="s">
        <v>451</v>
      </c>
      <c r="I181" s="166" t="s">
        <v>453</v>
      </c>
      <c r="J181" s="168" t="s">
        <v>452</v>
      </c>
    </row>
    <row r="182" spans="1:10" s="161" customFormat="1">
      <c r="A182" s="161">
        <v>21000097</v>
      </c>
      <c r="B182" s="166" t="s">
        <v>238</v>
      </c>
      <c r="C182" s="166" t="s">
        <v>239</v>
      </c>
      <c r="D182" s="242">
        <v>27540</v>
      </c>
      <c r="E182" s="242"/>
      <c r="F182" s="235" t="s">
        <v>748</v>
      </c>
      <c r="G182" s="236">
        <v>44308</v>
      </c>
      <c r="H182" s="166" t="s">
        <v>408</v>
      </c>
      <c r="I182" s="166" t="s">
        <v>244</v>
      </c>
      <c r="J182" s="168" t="s">
        <v>454</v>
      </c>
    </row>
    <row r="183" spans="1:10" s="161" customFormat="1">
      <c r="B183" s="166"/>
      <c r="C183" s="166"/>
      <c r="D183" s="250">
        <f>SUM(D133:D182)</f>
        <v>483163.72999999992</v>
      </c>
      <c r="E183" s="250" t="s">
        <v>2120</v>
      </c>
      <c r="F183" s="235"/>
      <c r="G183" s="236"/>
      <c r="H183" s="166"/>
      <c r="I183" s="166"/>
      <c r="J183" s="168"/>
    </row>
    <row r="184" spans="1:10" s="161" customFormat="1" ht="18.75">
      <c r="A184" s="109" t="s">
        <v>798</v>
      </c>
      <c r="B184" s="166"/>
      <c r="C184" s="166"/>
      <c r="D184" s="242"/>
      <c r="E184" s="242"/>
      <c r="F184" s="235"/>
      <c r="G184" s="236"/>
      <c r="H184" s="166"/>
      <c r="I184" s="166"/>
      <c r="J184" s="168"/>
    </row>
    <row r="185" spans="1:10" s="161" customFormat="1">
      <c r="A185" s="169" t="s">
        <v>746</v>
      </c>
      <c r="B185" s="169" t="s">
        <v>406</v>
      </c>
      <c r="C185" s="169" t="s">
        <v>233</v>
      </c>
      <c r="D185" s="169" t="s">
        <v>234</v>
      </c>
      <c r="E185" s="169"/>
      <c r="F185" s="249" t="s">
        <v>747</v>
      </c>
      <c r="G185" s="249" t="s">
        <v>407</v>
      </c>
      <c r="H185" s="169" t="s">
        <v>231</v>
      </c>
      <c r="I185" s="169" t="s">
        <v>236</v>
      </c>
      <c r="J185" s="245" t="s">
        <v>235</v>
      </c>
    </row>
    <row r="186" spans="1:10" s="161" customFormat="1">
      <c r="A186" s="161">
        <v>21000028</v>
      </c>
      <c r="B186" s="166" t="s">
        <v>238</v>
      </c>
      <c r="C186" s="166" t="s">
        <v>239</v>
      </c>
      <c r="D186" s="431">
        <v>233175.09</v>
      </c>
      <c r="E186" s="215"/>
      <c r="F186" s="235" t="s">
        <v>748</v>
      </c>
      <c r="G186" s="236">
        <v>44322</v>
      </c>
      <c r="H186" s="166" t="s">
        <v>389</v>
      </c>
      <c r="I186" s="166" t="s">
        <v>391</v>
      </c>
      <c r="J186" s="168" t="s">
        <v>727</v>
      </c>
    </row>
    <row r="187" spans="1:10" s="161" customFormat="1">
      <c r="A187" s="161">
        <v>21000028</v>
      </c>
      <c r="B187" s="166" t="s">
        <v>238</v>
      </c>
      <c r="C187" s="166" t="s">
        <v>239</v>
      </c>
      <c r="D187" s="431">
        <v>3390.36</v>
      </c>
      <c r="E187" s="215"/>
      <c r="F187" s="235" t="s">
        <v>748</v>
      </c>
      <c r="G187" s="236">
        <v>44322</v>
      </c>
      <c r="H187" s="166" t="s">
        <v>389</v>
      </c>
      <c r="I187" s="166" t="s">
        <v>392</v>
      </c>
      <c r="J187" s="168" t="s">
        <v>727</v>
      </c>
    </row>
    <row r="188" spans="1:10" s="161" customFormat="1">
      <c r="A188" s="161">
        <v>21000028</v>
      </c>
      <c r="B188" s="166" t="s">
        <v>238</v>
      </c>
      <c r="C188" s="166" t="s">
        <v>239</v>
      </c>
      <c r="D188" s="431">
        <v>-3390.36</v>
      </c>
      <c r="E188" s="215"/>
      <c r="F188" s="235" t="s">
        <v>748</v>
      </c>
      <c r="G188" s="236">
        <v>44322</v>
      </c>
      <c r="H188" s="166" t="s">
        <v>389</v>
      </c>
      <c r="I188" s="166" t="s">
        <v>391</v>
      </c>
      <c r="J188" s="168" t="s">
        <v>727</v>
      </c>
    </row>
    <row r="189" spans="1:10" s="161" customFormat="1">
      <c r="A189" s="161">
        <v>21000028</v>
      </c>
      <c r="B189" s="166" t="s">
        <v>238</v>
      </c>
      <c r="C189" s="166" t="s">
        <v>239</v>
      </c>
      <c r="D189" s="431">
        <v>2798.1</v>
      </c>
      <c r="E189" s="215"/>
      <c r="F189" s="235" t="s">
        <v>748</v>
      </c>
      <c r="G189" s="236">
        <v>44322</v>
      </c>
      <c r="H189" s="166" t="s">
        <v>389</v>
      </c>
      <c r="I189" s="166" t="s">
        <v>393</v>
      </c>
      <c r="J189" s="168" t="s">
        <v>727</v>
      </c>
    </row>
    <row r="190" spans="1:10" s="161" customFormat="1">
      <c r="A190" s="161">
        <v>21000028</v>
      </c>
      <c r="B190" s="166" t="s">
        <v>238</v>
      </c>
      <c r="C190" s="166" t="s">
        <v>239</v>
      </c>
      <c r="D190" s="431">
        <v>-2798.1</v>
      </c>
      <c r="E190" s="215"/>
      <c r="F190" s="235" t="s">
        <v>748</v>
      </c>
      <c r="G190" s="236">
        <v>44322</v>
      </c>
      <c r="H190" s="166" t="s">
        <v>389</v>
      </c>
      <c r="I190" s="166" t="s">
        <v>391</v>
      </c>
      <c r="J190" s="168" t="s">
        <v>727</v>
      </c>
    </row>
    <row r="191" spans="1:10" s="161" customFormat="1">
      <c r="A191" s="161">
        <v>21000029</v>
      </c>
      <c r="B191" s="166" t="s">
        <v>238</v>
      </c>
      <c r="C191" s="166" t="s">
        <v>239</v>
      </c>
      <c r="D191" s="431">
        <v>169550.74</v>
      </c>
      <c r="E191" s="215"/>
      <c r="F191" s="235" t="s">
        <v>748</v>
      </c>
      <c r="G191" s="236">
        <v>44322</v>
      </c>
      <c r="H191" s="166" t="s">
        <v>569</v>
      </c>
      <c r="I191" s="166" t="s">
        <v>571</v>
      </c>
      <c r="J191" s="168" t="s">
        <v>728</v>
      </c>
    </row>
    <row r="192" spans="1:10" s="161" customFormat="1">
      <c r="A192" s="161">
        <v>21000029</v>
      </c>
      <c r="B192" s="166" t="s">
        <v>238</v>
      </c>
      <c r="C192" s="166" t="s">
        <v>239</v>
      </c>
      <c r="D192" s="431">
        <v>8477.5400000000009</v>
      </c>
      <c r="E192" s="215"/>
      <c r="F192" s="235" t="s">
        <v>748</v>
      </c>
      <c r="G192" s="236">
        <v>44322</v>
      </c>
      <c r="H192" s="166" t="s">
        <v>569</v>
      </c>
      <c r="I192" s="166" t="s">
        <v>572</v>
      </c>
      <c r="J192" s="168" t="s">
        <v>728</v>
      </c>
    </row>
    <row r="193" spans="1:10" s="161" customFormat="1">
      <c r="A193" s="161">
        <v>21000029</v>
      </c>
      <c r="B193" s="166" t="s">
        <v>238</v>
      </c>
      <c r="C193" s="166" t="s">
        <v>239</v>
      </c>
      <c r="D193" s="431">
        <v>-8477.5400000000009</v>
      </c>
      <c r="E193" s="215"/>
      <c r="F193" s="235" t="s">
        <v>748</v>
      </c>
      <c r="G193" s="236">
        <v>44322</v>
      </c>
      <c r="H193" s="166" t="s">
        <v>569</v>
      </c>
      <c r="I193" s="166" t="s">
        <v>571</v>
      </c>
      <c r="J193" s="168" t="s">
        <v>728</v>
      </c>
    </row>
    <row r="194" spans="1:10" s="161" customFormat="1">
      <c r="A194" s="161">
        <v>21000029</v>
      </c>
      <c r="B194" s="166" t="s">
        <v>238</v>
      </c>
      <c r="C194" s="166" t="s">
        <v>239</v>
      </c>
      <c r="D194" s="431">
        <v>6725.4</v>
      </c>
      <c r="E194" s="215"/>
      <c r="F194" s="235" t="s">
        <v>748</v>
      </c>
      <c r="G194" s="236">
        <v>44322</v>
      </c>
      <c r="H194" s="166" t="s">
        <v>569</v>
      </c>
      <c r="I194" s="166" t="s">
        <v>447</v>
      </c>
      <c r="J194" s="168" t="s">
        <v>728</v>
      </c>
    </row>
    <row r="195" spans="1:10" s="161" customFormat="1">
      <c r="A195" s="161">
        <v>21000029</v>
      </c>
      <c r="B195" s="166" t="s">
        <v>238</v>
      </c>
      <c r="C195" s="166" t="s">
        <v>239</v>
      </c>
      <c r="D195" s="431">
        <v>-6725.4</v>
      </c>
      <c r="E195" s="215"/>
      <c r="F195" s="235" t="s">
        <v>748</v>
      </c>
      <c r="G195" s="236">
        <v>44322</v>
      </c>
      <c r="H195" s="166" t="s">
        <v>569</v>
      </c>
      <c r="I195" s="166" t="s">
        <v>571</v>
      </c>
      <c r="J195" s="168" t="s">
        <v>728</v>
      </c>
    </row>
    <row r="196" spans="1:10" s="161" customFormat="1">
      <c r="A196" s="161">
        <v>21000029</v>
      </c>
      <c r="B196" s="166" t="s">
        <v>238</v>
      </c>
      <c r="C196" s="166" t="s">
        <v>239</v>
      </c>
      <c r="D196" s="431">
        <v>2034.61</v>
      </c>
      <c r="E196" s="215"/>
      <c r="F196" s="235" t="s">
        <v>748</v>
      </c>
      <c r="G196" s="236">
        <v>44322</v>
      </c>
      <c r="H196" s="166" t="s">
        <v>569</v>
      </c>
      <c r="I196" s="166" t="s">
        <v>393</v>
      </c>
      <c r="J196" s="168" t="s">
        <v>728</v>
      </c>
    </row>
    <row r="197" spans="1:10" s="161" customFormat="1">
      <c r="A197" s="161">
        <v>21000029</v>
      </c>
      <c r="B197" s="166" t="s">
        <v>238</v>
      </c>
      <c r="C197" s="166" t="s">
        <v>239</v>
      </c>
      <c r="D197" s="431">
        <v>-2034.61</v>
      </c>
      <c r="E197" s="215"/>
      <c r="F197" s="235" t="s">
        <v>748</v>
      </c>
      <c r="G197" s="236">
        <v>44322</v>
      </c>
      <c r="H197" s="166" t="s">
        <v>569</v>
      </c>
      <c r="I197" s="166" t="s">
        <v>571</v>
      </c>
      <c r="J197" s="168" t="s">
        <v>728</v>
      </c>
    </row>
    <row r="198" spans="1:10" s="161" customFormat="1">
      <c r="A198" s="161">
        <v>21000098</v>
      </c>
      <c r="B198" s="166" t="s">
        <v>238</v>
      </c>
      <c r="C198" s="166" t="s">
        <v>239</v>
      </c>
      <c r="D198" s="431">
        <v>600</v>
      </c>
      <c r="E198" s="215"/>
      <c r="F198" s="235" t="s">
        <v>748</v>
      </c>
      <c r="G198" s="236">
        <v>44329</v>
      </c>
      <c r="H198" s="166" t="s">
        <v>455</v>
      </c>
      <c r="I198" s="166" t="s">
        <v>457</v>
      </c>
      <c r="J198" s="168" t="s">
        <v>456</v>
      </c>
    </row>
    <row r="199" spans="1:10" s="161" customFormat="1">
      <c r="A199" s="161">
        <v>21000100</v>
      </c>
      <c r="B199" s="166" t="s">
        <v>238</v>
      </c>
      <c r="C199" s="166" t="s">
        <v>239</v>
      </c>
      <c r="D199" s="431">
        <v>300</v>
      </c>
      <c r="E199" s="215"/>
      <c r="F199" s="235" t="s">
        <v>748</v>
      </c>
      <c r="G199" s="236">
        <v>44334</v>
      </c>
      <c r="H199" s="166" t="s">
        <v>458</v>
      </c>
      <c r="I199" s="166" t="s">
        <v>460</v>
      </c>
      <c r="J199" s="168" t="s">
        <v>459</v>
      </c>
    </row>
    <row r="200" spans="1:10" s="161" customFormat="1">
      <c r="A200" s="161">
        <v>21000101</v>
      </c>
      <c r="B200" s="166" t="s">
        <v>238</v>
      </c>
      <c r="C200" s="166" t="s">
        <v>239</v>
      </c>
      <c r="D200" s="431">
        <v>2700</v>
      </c>
      <c r="E200" s="215"/>
      <c r="F200" s="235" t="s">
        <v>748</v>
      </c>
      <c r="G200" s="236">
        <v>44334</v>
      </c>
      <c r="H200" s="166" t="s">
        <v>461</v>
      </c>
      <c r="I200" s="166" t="s">
        <v>463</v>
      </c>
      <c r="J200" s="168" t="s">
        <v>462</v>
      </c>
    </row>
    <row r="201" spans="1:10" s="161" customFormat="1">
      <c r="A201" s="161">
        <v>21000099</v>
      </c>
      <c r="B201" s="166" t="s">
        <v>238</v>
      </c>
      <c r="C201" s="166" t="s">
        <v>239</v>
      </c>
      <c r="D201" s="431">
        <v>1200</v>
      </c>
      <c r="E201" s="215"/>
      <c r="F201" s="235" t="s">
        <v>748</v>
      </c>
      <c r="G201" s="236">
        <v>44336</v>
      </c>
      <c r="H201" s="166" t="s">
        <v>464</v>
      </c>
      <c r="I201" s="166" t="s">
        <v>465</v>
      </c>
      <c r="J201" s="168" t="s">
        <v>462</v>
      </c>
    </row>
    <row r="202" spans="1:10" s="161" customFormat="1">
      <c r="A202" s="161">
        <v>21000106</v>
      </c>
      <c r="B202" s="166" t="s">
        <v>238</v>
      </c>
      <c r="C202" s="166" t="s">
        <v>239</v>
      </c>
      <c r="D202" s="431">
        <v>300</v>
      </c>
      <c r="E202" s="215"/>
      <c r="F202" s="235" t="s">
        <v>748</v>
      </c>
      <c r="G202" s="236">
        <v>44341</v>
      </c>
      <c r="H202" s="166" t="s">
        <v>466</v>
      </c>
      <c r="I202" s="166" t="s">
        <v>468</v>
      </c>
      <c r="J202" s="168" t="s">
        <v>467</v>
      </c>
    </row>
    <row r="203" spans="1:10" s="161" customFormat="1">
      <c r="A203" s="161">
        <v>21000107</v>
      </c>
      <c r="B203" s="166" t="s">
        <v>238</v>
      </c>
      <c r="C203" s="166" t="s">
        <v>239</v>
      </c>
      <c r="D203" s="431">
        <v>2400</v>
      </c>
      <c r="E203" s="215"/>
      <c r="F203" s="235" t="s">
        <v>748</v>
      </c>
      <c r="G203" s="236">
        <v>44341</v>
      </c>
      <c r="H203" s="166" t="s">
        <v>469</v>
      </c>
      <c r="I203" s="166" t="s">
        <v>471</v>
      </c>
      <c r="J203" s="168" t="s">
        <v>470</v>
      </c>
    </row>
    <row r="204" spans="1:10" s="161" customFormat="1">
      <c r="A204" s="161">
        <v>21000111</v>
      </c>
      <c r="B204" s="166" t="s">
        <v>238</v>
      </c>
      <c r="C204" s="166" t="s">
        <v>239</v>
      </c>
      <c r="D204" s="431">
        <v>20808</v>
      </c>
      <c r="E204" s="215"/>
      <c r="F204" s="235" t="s">
        <v>748</v>
      </c>
      <c r="G204" s="236">
        <v>44344</v>
      </c>
      <c r="H204" s="166" t="s">
        <v>472</v>
      </c>
      <c r="I204" s="166" t="s">
        <v>244</v>
      </c>
      <c r="J204" s="168" t="s">
        <v>473</v>
      </c>
    </row>
    <row r="205" spans="1:10" s="161" customFormat="1">
      <c r="B205" s="166"/>
      <c r="C205" s="166"/>
      <c r="D205" s="250">
        <f>SUM(D186:D204)</f>
        <v>431033.82999999996</v>
      </c>
      <c r="E205" s="250" t="s">
        <v>2120</v>
      </c>
      <c r="F205" s="235"/>
      <c r="G205" s="236"/>
      <c r="H205" s="166"/>
      <c r="I205" s="166"/>
      <c r="J205" s="168"/>
    </row>
    <row r="206" spans="1:10" s="161" customFormat="1" ht="18.75">
      <c r="A206" s="109" t="s">
        <v>799</v>
      </c>
      <c r="B206" s="166"/>
      <c r="C206" s="166"/>
      <c r="D206" s="242"/>
      <c r="E206" s="242"/>
      <c r="F206" s="235"/>
      <c r="G206" s="236"/>
      <c r="H206" s="166"/>
      <c r="I206" s="166"/>
      <c r="J206" s="168"/>
    </row>
    <row r="207" spans="1:10" s="161" customFormat="1">
      <c r="A207" s="169" t="s">
        <v>746</v>
      </c>
      <c r="B207" s="169" t="s">
        <v>406</v>
      </c>
      <c r="C207" s="169" t="s">
        <v>233</v>
      </c>
      <c r="D207" s="169" t="s">
        <v>234</v>
      </c>
      <c r="E207" s="169"/>
      <c r="F207" s="249" t="s">
        <v>747</v>
      </c>
      <c r="G207" s="249" t="s">
        <v>407</v>
      </c>
      <c r="H207" s="169" t="s">
        <v>231</v>
      </c>
      <c r="I207" s="169" t="s">
        <v>236</v>
      </c>
      <c r="J207" s="245" t="s">
        <v>235</v>
      </c>
    </row>
    <row r="208" spans="1:10" s="161" customFormat="1">
      <c r="A208" s="161">
        <v>21000030</v>
      </c>
      <c r="B208" s="166" t="s">
        <v>238</v>
      </c>
      <c r="C208" s="166" t="s">
        <v>239</v>
      </c>
      <c r="D208" s="242">
        <v>19022.97</v>
      </c>
      <c r="E208" s="242"/>
      <c r="F208" s="235" t="s">
        <v>748</v>
      </c>
      <c r="G208" s="236">
        <v>44355</v>
      </c>
      <c r="H208" s="166" t="s">
        <v>451</v>
      </c>
      <c r="I208" s="166" t="s">
        <v>453</v>
      </c>
      <c r="J208" s="168" t="s">
        <v>589</v>
      </c>
    </row>
    <row r="209" spans="1:10" s="161" customFormat="1">
      <c r="A209" s="161">
        <v>21000030</v>
      </c>
      <c r="B209" s="166" t="s">
        <v>238</v>
      </c>
      <c r="C209" s="166" t="s">
        <v>239</v>
      </c>
      <c r="D209" s="242">
        <v>1077.23</v>
      </c>
      <c r="E209" s="242"/>
      <c r="F209" s="235" t="s">
        <v>748</v>
      </c>
      <c r="G209" s="236">
        <v>44355</v>
      </c>
      <c r="H209" s="166" t="s">
        <v>451</v>
      </c>
      <c r="I209" s="166" t="s">
        <v>447</v>
      </c>
      <c r="J209" s="168" t="s">
        <v>589</v>
      </c>
    </row>
    <row r="210" spans="1:10" s="161" customFormat="1">
      <c r="A210" s="161">
        <v>21000030</v>
      </c>
      <c r="B210" s="166" t="s">
        <v>238</v>
      </c>
      <c r="C210" s="166" t="s">
        <v>239</v>
      </c>
      <c r="D210" s="242">
        <v>-1077.23</v>
      </c>
      <c r="E210" s="242"/>
      <c r="F210" s="235" t="s">
        <v>748</v>
      </c>
      <c r="G210" s="236">
        <v>44355</v>
      </c>
      <c r="H210" s="166" t="s">
        <v>451</v>
      </c>
      <c r="I210" s="166" t="s">
        <v>453</v>
      </c>
      <c r="J210" s="168" t="s">
        <v>589</v>
      </c>
    </row>
    <row r="211" spans="1:10" s="161" customFormat="1">
      <c r="A211" s="161">
        <v>21000030</v>
      </c>
      <c r="B211" s="166" t="s">
        <v>238</v>
      </c>
      <c r="C211" s="166" t="s">
        <v>239</v>
      </c>
      <c r="D211" s="242">
        <v>285.33999999999997</v>
      </c>
      <c r="E211" s="242"/>
      <c r="F211" s="235" t="s">
        <v>748</v>
      </c>
      <c r="G211" s="236">
        <v>44355</v>
      </c>
      <c r="H211" s="166" t="s">
        <v>451</v>
      </c>
      <c r="I211" s="166" t="s">
        <v>393</v>
      </c>
      <c r="J211" s="168" t="s">
        <v>589</v>
      </c>
    </row>
    <row r="212" spans="1:10" s="161" customFormat="1">
      <c r="A212" s="161">
        <v>21000030</v>
      </c>
      <c r="B212" s="166" t="s">
        <v>238</v>
      </c>
      <c r="C212" s="166" t="s">
        <v>239</v>
      </c>
      <c r="D212" s="242">
        <v>-285.33999999999997</v>
      </c>
      <c r="E212" s="242"/>
      <c r="F212" s="235" t="s">
        <v>748</v>
      </c>
      <c r="G212" s="236">
        <v>44355</v>
      </c>
      <c r="H212" s="166" t="s">
        <v>451</v>
      </c>
      <c r="I212" s="166" t="s">
        <v>453</v>
      </c>
      <c r="J212" s="168" t="s">
        <v>589</v>
      </c>
    </row>
    <row r="213" spans="1:10" s="161" customFormat="1">
      <c r="A213" s="161">
        <v>21000109</v>
      </c>
      <c r="B213" s="166" t="s">
        <v>238</v>
      </c>
      <c r="C213" s="166" t="s">
        <v>239</v>
      </c>
      <c r="D213" s="242">
        <v>82739.259999999995</v>
      </c>
      <c r="E213" s="242"/>
      <c r="F213" s="235" t="s">
        <v>748</v>
      </c>
      <c r="G213" s="236">
        <v>44355</v>
      </c>
      <c r="H213" s="166" t="s">
        <v>590</v>
      </c>
      <c r="I213" s="166" t="s">
        <v>749</v>
      </c>
      <c r="J213" s="168" t="s">
        <v>591</v>
      </c>
    </row>
    <row r="214" spans="1:10" s="161" customFormat="1">
      <c r="A214" s="161">
        <v>21000110</v>
      </c>
      <c r="B214" s="166" t="s">
        <v>238</v>
      </c>
      <c r="C214" s="166" t="s">
        <v>239</v>
      </c>
      <c r="D214" s="242">
        <v>100000</v>
      </c>
      <c r="E214" s="242"/>
      <c r="F214" s="235" t="s">
        <v>748</v>
      </c>
      <c r="G214" s="236">
        <v>44355</v>
      </c>
      <c r="H214" s="166" t="s">
        <v>592</v>
      </c>
      <c r="I214" s="166" t="s">
        <v>749</v>
      </c>
      <c r="J214" s="168" t="s">
        <v>593</v>
      </c>
    </row>
    <row r="215" spans="1:10" s="161" customFormat="1">
      <c r="A215" s="161">
        <v>21000112</v>
      </c>
      <c r="B215" s="166" t="s">
        <v>238</v>
      </c>
      <c r="C215" s="166" t="s">
        <v>239</v>
      </c>
      <c r="D215" s="242">
        <v>5180</v>
      </c>
      <c r="E215" s="242"/>
      <c r="F215" s="235" t="s">
        <v>748</v>
      </c>
      <c r="G215" s="236">
        <v>44355</v>
      </c>
      <c r="H215" s="166" t="s">
        <v>594</v>
      </c>
      <c r="I215" s="166" t="s">
        <v>750</v>
      </c>
      <c r="J215" s="168" t="s">
        <v>595</v>
      </c>
    </row>
    <row r="216" spans="1:10" s="161" customFormat="1">
      <c r="A216" s="161">
        <v>21000113</v>
      </c>
      <c r="B216" s="166" t="s">
        <v>238</v>
      </c>
      <c r="C216" s="166" t="s">
        <v>239</v>
      </c>
      <c r="D216" s="242">
        <v>55082.63</v>
      </c>
      <c r="E216" s="242"/>
      <c r="F216" s="235" t="s">
        <v>748</v>
      </c>
      <c r="G216" s="236">
        <v>44355</v>
      </c>
      <c r="H216" s="166" t="s">
        <v>596</v>
      </c>
      <c r="I216" s="166" t="s">
        <v>750</v>
      </c>
      <c r="J216" s="168" t="s">
        <v>597</v>
      </c>
    </row>
    <row r="217" spans="1:10" s="161" customFormat="1">
      <c r="A217" s="161">
        <v>21000117</v>
      </c>
      <c r="B217" s="166" t="s">
        <v>238</v>
      </c>
      <c r="C217" s="166" t="s">
        <v>239</v>
      </c>
      <c r="D217" s="242">
        <v>600</v>
      </c>
      <c r="E217" s="242"/>
      <c r="F217" s="235" t="s">
        <v>748</v>
      </c>
      <c r="G217" s="236">
        <v>44355</v>
      </c>
      <c r="H217" s="166" t="s">
        <v>598</v>
      </c>
      <c r="I217" s="166" t="s">
        <v>751</v>
      </c>
      <c r="J217" s="168" t="s">
        <v>599</v>
      </c>
    </row>
    <row r="218" spans="1:10" s="161" customFormat="1">
      <c r="A218" s="161">
        <v>21000031</v>
      </c>
      <c r="B218" s="166" t="s">
        <v>238</v>
      </c>
      <c r="C218" s="166" t="s">
        <v>239</v>
      </c>
      <c r="D218" s="242">
        <v>40438.550000000003</v>
      </c>
      <c r="E218" s="242"/>
      <c r="F218" s="235" t="s">
        <v>748</v>
      </c>
      <c r="G218" s="236">
        <v>44363</v>
      </c>
      <c r="H218" s="166" t="s">
        <v>429</v>
      </c>
      <c r="I218" s="166" t="s">
        <v>431</v>
      </c>
      <c r="J218" s="168" t="s">
        <v>568</v>
      </c>
    </row>
    <row r="219" spans="1:10" s="161" customFormat="1">
      <c r="A219" s="161">
        <v>21000031</v>
      </c>
      <c r="B219" s="166" t="s">
        <v>238</v>
      </c>
      <c r="C219" s="166" t="s">
        <v>239</v>
      </c>
      <c r="D219" s="242">
        <v>808.77</v>
      </c>
      <c r="E219" s="242"/>
      <c r="F219" s="235" t="s">
        <v>748</v>
      </c>
      <c r="G219" s="236">
        <v>44363</v>
      </c>
      <c r="H219" s="166" t="s">
        <v>429</v>
      </c>
      <c r="I219" s="166" t="s">
        <v>432</v>
      </c>
      <c r="J219" s="168" t="s">
        <v>568</v>
      </c>
    </row>
    <row r="220" spans="1:10" s="161" customFormat="1">
      <c r="A220" s="161">
        <v>21000031</v>
      </c>
      <c r="B220" s="166" t="s">
        <v>238</v>
      </c>
      <c r="C220" s="166" t="s">
        <v>239</v>
      </c>
      <c r="D220" s="242">
        <v>-808.77</v>
      </c>
      <c r="E220" s="242"/>
      <c r="F220" s="235" t="s">
        <v>748</v>
      </c>
      <c r="G220" s="236">
        <v>44363</v>
      </c>
      <c r="H220" s="166" t="s">
        <v>429</v>
      </c>
      <c r="I220" s="166" t="s">
        <v>431</v>
      </c>
      <c r="J220" s="168" t="s">
        <v>568</v>
      </c>
    </row>
    <row r="221" spans="1:10" s="161" customFormat="1">
      <c r="A221" s="161">
        <v>21000032</v>
      </c>
      <c r="B221" s="166" t="s">
        <v>238</v>
      </c>
      <c r="C221" s="166" t="s">
        <v>239</v>
      </c>
      <c r="D221" s="242">
        <v>195416.95</v>
      </c>
      <c r="E221" s="242"/>
      <c r="F221" s="235" t="s">
        <v>748</v>
      </c>
      <c r="G221" s="236">
        <v>44364</v>
      </c>
      <c r="H221" s="166" t="s">
        <v>569</v>
      </c>
      <c r="I221" s="166" t="s">
        <v>571</v>
      </c>
      <c r="J221" s="168" t="s">
        <v>570</v>
      </c>
    </row>
    <row r="222" spans="1:10" s="161" customFormat="1">
      <c r="A222" s="161">
        <v>21000032</v>
      </c>
      <c r="B222" s="166" t="s">
        <v>238</v>
      </c>
      <c r="C222" s="166" t="s">
        <v>239</v>
      </c>
      <c r="D222" s="242">
        <v>9770.85</v>
      </c>
      <c r="E222" s="242"/>
      <c r="F222" s="235" t="s">
        <v>748</v>
      </c>
      <c r="G222" s="236">
        <v>44364</v>
      </c>
      <c r="H222" s="166" t="s">
        <v>569</v>
      </c>
      <c r="I222" s="166" t="s">
        <v>572</v>
      </c>
      <c r="J222" s="168" t="s">
        <v>570</v>
      </c>
    </row>
    <row r="223" spans="1:10" s="161" customFormat="1">
      <c r="A223" s="161">
        <v>21000032</v>
      </c>
      <c r="B223" s="166" t="s">
        <v>238</v>
      </c>
      <c r="C223" s="166" t="s">
        <v>239</v>
      </c>
      <c r="D223" s="242">
        <v>-9770.85</v>
      </c>
      <c r="E223" s="242"/>
      <c r="F223" s="235" t="s">
        <v>748</v>
      </c>
      <c r="G223" s="236">
        <v>44364</v>
      </c>
      <c r="H223" s="166" t="s">
        <v>569</v>
      </c>
      <c r="I223" s="166" t="s">
        <v>571</v>
      </c>
      <c r="J223" s="168" t="s">
        <v>570</v>
      </c>
    </row>
    <row r="224" spans="1:10" s="161" customFormat="1">
      <c r="A224" s="161">
        <v>21000032</v>
      </c>
      <c r="B224" s="166" t="s">
        <v>238</v>
      </c>
      <c r="C224" s="166" t="s">
        <v>239</v>
      </c>
      <c r="D224" s="242">
        <v>7751.41</v>
      </c>
      <c r="E224" s="242"/>
      <c r="F224" s="235" t="s">
        <v>748</v>
      </c>
      <c r="G224" s="236">
        <v>44364</v>
      </c>
      <c r="H224" s="166" t="s">
        <v>569</v>
      </c>
      <c r="I224" s="166" t="s">
        <v>447</v>
      </c>
      <c r="J224" s="168" t="s">
        <v>570</v>
      </c>
    </row>
    <row r="225" spans="1:10" s="161" customFormat="1">
      <c r="A225" s="161">
        <v>21000032</v>
      </c>
      <c r="B225" s="166" t="s">
        <v>238</v>
      </c>
      <c r="C225" s="166" t="s">
        <v>239</v>
      </c>
      <c r="D225" s="242">
        <v>-7751.41</v>
      </c>
      <c r="E225" s="242"/>
      <c r="F225" s="235" t="s">
        <v>748</v>
      </c>
      <c r="G225" s="236">
        <v>44364</v>
      </c>
      <c r="H225" s="166" t="s">
        <v>569</v>
      </c>
      <c r="I225" s="166" t="s">
        <v>571</v>
      </c>
      <c r="J225" s="168" t="s">
        <v>570</v>
      </c>
    </row>
    <row r="226" spans="1:10" s="161" customFormat="1">
      <c r="A226" s="161">
        <v>21000032</v>
      </c>
      <c r="B226" s="166" t="s">
        <v>238</v>
      </c>
      <c r="C226" s="166" t="s">
        <v>239</v>
      </c>
      <c r="D226" s="242">
        <v>2345</v>
      </c>
      <c r="E226" s="242"/>
      <c r="F226" s="235" t="s">
        <v>748</v>
      </c>
      <c r="G226" s="236">
        <v>44364</v>
      </c>
      <c r="H226" s="166" t="s">
        <v>569</v>
      </c>
      <c r="I226" s="166" t="s">
        <v>393</v>
      </c>
      <c r="J226" s="168" t="s">
        <v>570</v>
      </c>
    </row>
    <row r="227" spans="1:10" s="161" customFormat="1">
      <c r="A227" s="161">
        <v>21000032</v>
      </c>
      <c r="B227" s="166" t="s">
        <v>238</v>
      </c>
      <c r="C227" s="166" t="s">
        <v>239</v>
      </c>
      <c r="D227" s="242">
        <v>-2345</v>
      </c>
      <c r="E227" s="242"/>
      <c r="F227" s="235" t="s">
        <v>748</v>
      </c>
      <c r="G227" s="236">
        <v>44364</v>
      </c>
      <c r="H227" s="166" t="s">
        <v>569</v>
      </c>
      <c r="I227" s="166" t="s">
        <v>571</v>
      </c>
      <c r="J227" s="168" t="s">
        <v>570</v>
      </c>
    </row>
    <row r="228" spans="1:10" s="161" customFormat="1">
      <c r="A228" s="161">
        <v>21000033</v>
      </c>
      <c r="B228" s="166" t="s">
        <v>238</v>
      </c>
      <c r="C228" s="166" t="s">
        <v>239</v>
      </c>
      <c r="D228" s="242">
        <v>21730.9</v>
      </c>
      <c r="E228" s="242"/>
      <c r="F228" s="235" t="s">
        <v>748</v>
      </c>
      <c r="G228" s="236">
        <v>44364</v>
      </c>
      <c r="H228" s="166" t="s">
        <v>448</v>
      </c>
      <c r="I228" s="166" t="s">
        <v>436</v>
      </c>
      <c r="J228" s="168" t="s">
        <v>573</v>
      </c>
    </row>
    <row r="229" spans="1:10" s="161" customFormat="1">
      <c r="A229" s="161">
        <v>21000033</v>
      </c>
      <c r="B229" s="166" t="s">
        <v>238</v>
      </c>
      <c r="C229" s="166" t="s">
        <v>239</v>
      </c>
      <c r="D229" s="242">
        <v>223.74</v>
      </c>
      <c r="E229" s="242"/>
      <c r="F229" s="235" t="s">
        <v>748</v>
      </c>
      <c r="G229" s="236">
        <v>44364</v>
      </c>
      <c r="H229" s="166" t="s">
        <v>448</v>
      </c>
      <c r="I229" s="166" t="s">
        <v>450</v>
      </c>
      <c r="J229" s="168" t="s">
        <v>573</v>
      </c>
    </row>
    <row r="230" spans="1:10" s="161" customFormat="1">
      <c r="A230" s="161">
        <v>21000033</v>
      </c>
      <c r="B230" s="166" t="s">
        <v>238</v>
      </c>
      <c r="C230" s="166" t="s">
        <v>239</v>
      </c>
      <c r="D230" s="242">
        <v>-223.74</v>
      </c>
      <c r="E230" s="242"/>
      <c r="F230" s="235" t="s">
        <v>748</v>
      </c>
      <c r="G230" s="236">
        <v>44364</v>
      </c>
      <c r="H230" s="166" t="s">
        <v>448</v>
      </c>
      <c r="I230" s="166" t="s">
        <v>436</v>
      </c>
      <c r="J230" s="168" t="s">
        <v>573</v>
      </c>
    </row>
    <row r="231" spans="1:10" s="161" customFormat="1">
      <c r="A231" s="161">
        <v>21000033</v>
      </c>
      <c r="B231" s="166" t="s">
        <v>238</v>
      </c>
      <c r="C231" s="166" t="s">
        <v>239</v>
      </c>
      <c r="D231" s="242">
        <v>820.38</v>
      </c>
      <c r="E231" s="242"/>
      <c r="F231" s="235" t="s">
        <v>748</v>
      </c>
      <c r="G231" s="236">
        <v>44364</v>
      </c>
      <c r="H231" s="166" t="s">
        <v>448</v>
      </c>
      <c r="I231" s="166" t="s">
        <v>447</v>
      </c>
      <c r="J231" s="168" t="s">
        <v>573</v>
      </c>
    </row>
    <row r="232" spans="1:10" s="161" customFormat="1">
      <c r="A232" s="161">
        <v>21000033</v>
      </c>
      <c r="B232" s="166" t="s">
        <v>238</v>
      </c>
      <c r="C232" s="166" t="s">
        <v>239</v>
      </c>
      <c r="D232" s="242">
        <v>-820.38</v>
      </c>
      <c r="E232" s="242"/>
      <c r="F232" s="235" t="s">
        <v>748</v>
      </c>
      <c r="G232" s="236">
        <v>44364</v>
      </c>
      <c r="H232" s="166" t="s">
        <v>448</v>
      </c>
      <c r="I232" s="166" t="s">
        <v>436</v>
      </c>
      <c r="J232" s="168" t="s">
        <v>573</v>
      </c>
    </row>
    <row r="233" spans="1:10" s="161" customFormat="1">
      <c r="A233" s="161">
        <v>21000033</v>
      </c>
      <c r="B233" s="166" t="s">
        <v>238</v>
      </c>
      <c r="C233" s="166" t="s">
        <v>239</v>
      </c>
      <c r="D233" s="242">
        <v>325.95999999999998</v>
      </c>
      <c r="E233" s="242"/>
      <c r="F233" s="235" t="s">
        <v>748</v>
      </c>
      <c r="G233" s="236">
        <v>44364</v>
      </c>
      <c r="H233" s="166" t="s">
        <v>448</v>
      </c>
      <c r="I233" s="166" t="s">
        <v>393</v>
      </c>
      <c r="J233" s="168" t="s">
        <v>573</v>
      </c>
    </row>
    <row r="234" spans="1:10" s="161" customFormat="1">
      <c r="A234" s="161">
        <v>21000033</v>
      </c>
      <c r="B234" s="166" t="s">
        <v>238</v>
      </c>
      <c r="C234" s="166" t="s">
        <v>239</v>
      </c>
      <c r="D234" s="242">
        <v>-325.95999999999998</v>
      </c>
      <c r="E234" s="242"/>
      <c r="F234" s="235" t="s">
        <v>748</v>
      </c>
      <c r="G234" s="236">
        <v>44364</v>
      </c>
      <c r="H234" s="166" t="s">
        <v>448</v>
      </c>
      <c r="I234" s="166" t="s">
        <v>436</v>
      </c>
      <c r="J234" s="168" t="s">
        <v>573</v>
      </c>
    </row>
    <row r="235" spans="1:10" s="161" customFormat="1">
      <c r="A235" s="161">
        <v>21000034</v>
      </c>
      <c r="B235" s="166" t="s">
        <v>238</v>
      </c>
      <c r="C235" s="166" t="s">
        <v>239</v>
      </c>
      <c r="D235" s="242">
        <v>15225.8</v>
      </c>
      <c r="E235" s="242"/>
      <c r="F235" s="235" t="s">
        <v>748</v>
      </c>
      <c r="G235" s="236">
        <v>44365</v>
      </c>
      <c r="H235" s="166" t="s">
        <v>429</v>
      </c>
      <c r="I235" s="166" t="s">
        <v>431</v>
      </c>
      <c r="J235" s="168" t="s">
        <v>574</v>
      </c>
    </row>
    <row r="236" spans="1:10" s="161" customFormat="1">
      <c r="A236" s="161">
        <v>21000034</v>
      </c>
      <c r="B236" s="166" t="s">
        <v>238</v>
      </c>
      <c r="C236" s="166" t="s">
        <v>239</v>
      </c>
      <c r="D236" s="242">
        <v>304.51</v>
      </c>
      <c r="E236" s="242"/>
      <c r="F236" s="235" t="s">
        <v>748</v>
      </c>
      <c r="G236" s="236">
        <v>44365</v>
      </c>
      <c r="H236" s="166" t="s">
        <v>429</v>
      </c>
      <c r="I236" s="166" t="s">
        <v>432</v>
      </c>
      <c r="J236" s="168" t="s">
        <v>574</v>
      </c>
    </row>
    <row r="237" spans="1:10" s="161" customFormat="1">
      <c r="A237" s="161">
        <v>21000034</v>
      </c>
      <c r="B237" s="166" t="s">
        <v>238</v>
      </c>
      <c r="C237" s="166" t="s">
        <v>239</v>
      </c>
      <c r="D237" s="242">
        <v>-304.51</v>
      </c>
      <c r="E237" s="242"/>
      <c r="F237" s="235" t="s">
        <v>748</v>
      </c>
      <c r="G237" s="236">
        <v>44365</v>
      </c>
      <c r="H237" s="166" t="s">
        <v>429</v>
      </c>
      <c r="I237" s="166" t="s">
        <v>431</v>
      </c>
      <c r="J237" s="168" t="s">
        <v>574</v>
      </c>
    </row>
    <row r="238" spans="1:10" s="161" customFormat="1">
      <c r="A238" s="161">
        <v>21000035</v>
      </c>
      <c r="B238" s="166" t="s">
        <v>238</v>
      </c>
      <c r="C238" s="166" t="s">
        <v>239</v>
      </c>
      <c r="D238" s="242">
        <v>23333.41</v>
      </c>
      <c r="E238" s="242"/>
      <c r="F238" s="235" t="s">
        <v>748</v>
      </c>
      <c r="G238" s="236">
        <v>44371</v>
      </c>
      <c r="H238" s="166" t="s">
        <v>448</v>
      </c>
      <c r="I238" s="166" t="s">
        <v>436</v>
      </c>
      <c r="J238" s="168" t="s">
        <v>575</v>
      </c>
    </row>
    <row r="239" spans="1:10" s="161" customFormat="1">
      <c r="A239" s="161">
        <v>21000035</v>
      </c>
      <c r="B239" s="166" t="s">
        <v>238</v>
      </c>
      <c r="C239" s="166" t="s">
        <v>239</v>
      </c>
      <c r="D239" s="242">
        <v>240.24</v>
      </c>
      <c r="E239" s="242"/>
      <c r="F239" s="235" t="s">
        <v>748</v>
      </c>
      <c r="G239" s="236">
        <v>44371</v>
      </c>
      <c r="H239" s="166" t="s">
        <v>448</v>
      </c>
      <c r="I239" s="166" t="s">
        <v>450</v>
      </c>
      <c r="J239" s="168" t="s">
        <v>575</v>
      </c>
    </row>
    <row r="240" spans="1:10" s="161" customFormat="1">
      <c r="A240" s="161">
        <v>21000035</v>
      </c>
      <c r="B240" s="166" t="s">
        <v>238</v>
      </c>
      <c r="C240" s="166" t="s">
        <v>239</v>
      </c>
      <c r="D240" s="242">
        <v>-240.24</v>
      </c>
      <c r="E240" s="242"/>
      <c r="F240" s="235" t="s">
        <v>748</v>
      </c>
      <c r="G240" s="236">
        <v>44371</v>
      </c>
      <c r="H240" s="166" t="s">
        <v>448</v>
      </c>
      <c r="I240" s="166" t="s">
        <v>436</v>
      </c>
      <c r="J240" s="168" t="s">
        <v>575</v>
      </c>
    </row>
    <row r="241" spans="1:10" s="161" customFormat="1">
      <c r="A241" s="161">
        <v>21000035</v>
      </c>
      <c r="B241" s="166" t="s">
        <v>238</v>
      </c>
      <c r="C241" s="166" t="s">
        <v>239</v>
      </c>
      <c r="D241" s="242">
        <v>880.88</v>
      </c>
      <c r="E241" s="242"/>
      <c r="F241" s="235" t="s">
        <v>748</v>
      </c>
      <c r="G241" s="236">
        <v>44371</v>
      </c>
      <c r="H241" s="166" t="s">
        <v>448</v>
      </c>
      <c r="I241" s="166" t="s">
        <v>447</v>
      </c>
      <c r="J241" s="168" t="s">
        <v>575</v>
      </c>
    </row>
    <row r="242" spans="1:10" s="161" customFormat="1">
      <c r="A242" s="161">
        <v>21000035</v>
      </c>
      <c r="B242" s="166" t="s">
        <v>238</v>
      </c>
      <c r="C242" s="166" t="s">
        <v>239</v>
      </c>
      <c r="D242" s="242">
        <v>-880.88</v>
      </c>
      <c r="E242" s="242"/>
      <c r="F242" s="235" t="s">
        <v>748</v>
      </c>
      <c r="G242" s="236">
        <v>44371</v>
      </c>
      <c r="H242" s="166" t="s">
        <v>448</v>
      </c>
      <c r="I242" s="166" t="s">
        <v>436</v>
      </c>
      <c r="J242" s="168" t="s">
        <v>575</v>
      </c>
    </row>
    <row r="243" spans="1:10" s="161" customFormat="1">
      <c r="A243" s="161">
        <v>21000035</v>
      </c>
      <c r="B243" s="166" t="s">
        <v>238</v>
      </c>
      <c r="C243" s="166" t="s">
        <v>239</v>
      </c>
      <c r="D243" s="242">
        <v>350</v>
      </c>
      <c r="E243" s="242"/>
      <c r="F243" s="235" t="s">
        <v>748</v>
      </c>
      <c r="G243" s="236">
        <v>44371</v>
      </c>
      <c r="H243" s="166" t="s">
        <v>448</v>
      </c>
      <c r="I243" s="166" t="s">
        <v>393</v>
      </c>
      <c r="J243" s="168" t="s">
        <v>575</v>
      </c>
    </row>
    <row r="244" spans="1:10" s="161" customFormat="1">
      <c r="A244" s="161">
        <v>21000035</v>
      </c>
      <c r="B244" s="166" t="s">
        <v>238</v>
      </c>
      <c r="C244" s="166" t="s">
        <v>239</v>
      </c>
      <c r="D244" s="242">
        <v>-350</v>
      </c>
      <c r="E244" s="242"/>
      <c r="F244" s="235" t="s">
        <v>748</v>
      </c>
      <c r="G244" s="236">
        <v>44371</v>
      </c>
      <c r="H244" s="166" t="s">
        <v>448</v>
      </c>
      <c r="I244" s="166" t="s">
        <v>436</v>
      </c>
      <c r="J244" s="168" t="s">
        <v>575</v>
      </c>
    </row>
    <row r="245" spans="1:10" s="161" customFormat="1">
      <c r="A245" s="161">
        <v>21000119</v>
      </c>
      <c r="B245" s="166" t="s">
        <v>238</v>
      </c>
      <c r="C245" s="166" t="s">
        <v>239</v>
      </c>
      <c r="D245" s="242">
        <v>242632</v>
      </c>
      <c r="E245" s="242"/>
      <c r="F245" s="235" t="s">
        <v>748</v>
      </c>
      <c r="G245" s="236">
        <v>44371</v>
      </c>
      <c r="H245" s="166" t="s">
        <v>576</v>
      </c>
      <c r="I245" s="166" t="s">
        <v>578</v>
      </c>
      <c r="J245" s="168" t="s">
        <v>577</v>
      </c>
    </row>
    <row r="246" spans="1:10" s="161" customFormat="1">
      <c r="A246" s="161">
        <v>21000120</v>
      </c>
      <c r="B246" s="166" t="s">
        <v>238</v>
      </c>
      <c r="C246" s="166" t="s">
        <v>239</v>
      </c>
      <c r="D246" s="242">
        <v>10000</v>
      </c>
      <c r="E246" s="242"/>
      <c r="F246" s="235" t="s">
        <v>748</v>
      </c>
      <c r="G246" s="236">
        <v>44371</v>
      </c>
      <c r="H246" s="166" t="s">
        <v>579</v>
      </c>
      <c r="I246" s="166" t="s">
        <v>581</v>
      </c>
      <c r="J246" s="168" t="s">
        <v>580</v>
      </c>
    </row>
    <row r="247" spans="1:10" s="161" customFormat="1">
      <c r="A247" s="161">
        <v>21000121</v>
      </c>
      <c r="B247" s="166" t="s">
        <v>238</v>
      </c>
      <c r="C247" s="166" t="s">
        <v>239</v>
      </c>
      <c r="D247" s="242">
        <v>10000</v>
      </c>
      <c r="E247" s="242"/>
      <c r="F247" s="235" t="s">
        <v>748</v>
      </c>
      <c r="G247" s="236">
        <v>44371</v>
      </c>
      <c r="H247" s="166" t="s">
        <v>582</v>
      </c>
      <c r="I247" s="166" t="s">
        <v>584</v>
      </c>
      <c r="J247" s="168" t="s">
        <v>583</v>
      </c>
    </row>
    <row r="248" spans="1:10" s="161" customFormat="1">
      <c r="A248" s="161">
        <v>21000123</v>
      </c>
      <c r="B248" s="166" t="s">
        <v>238</v>
      </c>
      <c r="C248" s="166" t="s">
        <v>239</v>
      </c>
      <c r="D248" s="242">
        <v>135677.51</v>
      </c>
      <c r="E248" s="242"/>
      <c r="F248" s="235" t="s">
        <v>748</v>
      </c>
      <c r="G248" s="236">
        <v>44371</v>
      </c>
      <c r="H248" s="166" t="s">
        <v>585</v>
      </c>
      <c r="I248" s="166" t="s">
        <v>587</v>
      </c>
      <c r="J248" s="168" t="s">
        <v>586</v>
      </c>
    </row>
    <row r="249" spans="1:10" s="161" customFormat="1">
      <c r="B249" s="166"/>
      <c r="C249" s="166"/>
      <c r="D249" s="250">
        <f>SUM(D208:D248)</f>
        <v>957079.9800000001</v>
      </c>
      <c r="E249" s="250" t="s">
        <v>2120</v>
      </c>
      <c r="F249" s="235"/>
      <c r="G249" s="236"/>
      <c r="H249" s="166"/>
      <c r="I249" s="166"/>
      <c r="J249" s="168"/>
    </row>
    <row r="250" spans="1:10" s="161" customFormat="1" ht="18.75">
      <c r="A250" s="109" t="s">
        <v>800</v>
      </c>
      <c r="B250" s="166"/>
      <c r="C250" s="166"/>
      <c r="D250" s="242"/>
      <c r="E250" s="242"/>
      <c r="F250" s="235"/>
      <c r="G250" s="236"/>
      <c r="H250" s="166"/>
      <c r="I250" s="166"/>
      <c r="J250" s="168"/>
    </row>
    <row r="251" spans="1:10" s="161" customFormat="1">
      <c r="A251" s="169" t="s">
        <v>746</v>
      </c>
      <c r="B251" s="169" t="s">
        <v>406</v>
      </c>
      <c r="C251" s="169" t="s">
        <v>233</v>
      </c>
      <c r="D251" s="169" t="s">
        <v>234</v>
      </c>
      <c r="E251" s="169"/>
      <c r="F251" s="249" t="s">
        <v>747</v>
      </c>
      <c r="G251" s="249" t="s">
        <v>407</v>
      </c>
      <c r="H251" s="169" t="s">
        <v>231</v>
      </c>
      <c r="I251" s="169" t="s">
        <v>236</v>
      </c>
      <c r="J251" s="245" t="s">
        <v>235</v>
      </c>
    </row>
    <row r="252" spans="1:10" s="161" customFormat="1">
      <c r="A252" s="161">
        <v>21000124</v>
      </c>
      <c r="B252" s="166" t="s">
        <v>238</v>
      </c>
      <c r="C252" s="166" t="s">
        <v>239</v>
      </c>
      <c r="D252" s="242">
        <v>6272</v>
      </c>
      <c r="E252" s="242"/>
      <c r="F252" s="235" t="s">
        <v>748</v>
      </c>
      <c r="G252" s="236">
        <v>44378</v>
      </c>
      <c r="H252" s="166" t="s">
        <v>408</v>
      </c>
      <c r="I252" s="166" t="s">
        <v>244</v>
      </c>
      <c r="J252" s="168" t="s">
        <v>724</v>
      </c>
    </row>
    <row r="253" spans="1:10" s="161" customFormat="1">
      <c r="A253" s="161">
        <v>21000125</v>
      </c>
      <c r="B253" s="166" t="s">
        <v>238</v>
      </c>
      <c r="C253" s="166" t="s">
        <v>239</v>
      </c>
      <c r="D253" s="242">
        <v>12088</v>
      </c>
      <c r="E253" s="242"/>
      <c r="F253" s="235" t="s">
        <v>748</v>
      </c>
      <c r="G253" s="236">
        <v>44378</v>
      </c>
      <c r="H253" s="166" t="s">
        <v>472</v>
      </c>
      <c r="I253" s="166" t="s">
        <v>244</v>
      </c>
      <c r="J253" s="168" t="s">
        <v>724</v>
      </c>
    </row>
    <row r="254" spans="1:10" s="161" customFormat="1">
      <c r="A254" s="161">
        <v>21000039</v>
      </c>
      <c r="B254" s="166" t="s">
        <v>238</v>
      </c>
      <c r="C254" s="166" t="s">
        <v>239</v>
      </c>
      <c r="D254" s="242">
        <v>34094.839999999997</v>
      </c>
      <c r="E254" s="242"/>
      <c r="F254" s="235" t="s">
        <v>748</v>
      </c>
      <c r="G254" s="236">
        <v>44382</v>
      </c>
      <c r="H254" s="166" t="s">
        <v>429</v>
      </c>
      <c r="I254" s="166" t="s">
        <v>431</v>
      </c>
      <c r="J254" s="168" t="s">
        <v>725</v>
      </c>
    </row>
    <row r="255" spans="1:10" s="161" customFormat="1">
      <c r="A255" s="161">
        <v>21000039</v>
      </c>
      <c r="B255" s="166" t="s">
        <v>238</v>
      </c>
      <c r="C255" s="166" t="s">
        <v>239</v>
      </c>
      <c r="D255" s="242">
        <v>681.89</v>
      </c>
      <c r="E255" s="242"/>
      <c r="F255" s="235" t="s">
        <v>748</v>
      </c>
      <c r="G255" s="236">
        <v>44382</v>
      </c>
      <c r="H255" s="166" t="s">
        <v>429</v>
      </c>
      <c r="I255" s="166" t="s">
        <v>432</v>
      </c>
      <c r="J255" s="168" t="s">
        <v>725</v>
      </c>
    </row>
    <row r="256" spans="1:10" s="161" customFormat="1">
      <c r="A256" s="161">
        <v>21000039</v>
      </c>
      <c r="B256" s="166" t="s">
        <v>238</v>
      </c>
      <c r="C256" s="166" t="s">
        <v>239</v>
      </c>
      <c r="D256" s="242">
        <v>-681.89</v>
      </c>
      <c r="E256" s="242"/>
      <c r="F256" s="235" t="s">
        <v>748</v>
      </c>
      <c r="G256" s="236">
        <v>44382</v>
      </c>
      <c r="H256" s="166" t="s">
        <v>429</v>
      </c>
      <c r="I256" s="166" t="s">
        <v>431</v>
      </c>
      <c r="J256" s="168" t="s">
        <v>725</v>
      </c>
    </row>
    <row r="257" spans="1:10" s="161" customFormat="1">
      <c r="A257" s="161">
        <v>21000041</v>
      </c>
      <c r="B257" s="166" t="s">
        <v>238</v>
      </c>
      <c r="C257" s="166" t="s">
        <v>239</v>
      </c>
      <c r="D257" s="242">
        <v>267662.46000000002</v>
      </c>
      <c r="E257" s="242"/>
      <c r="F257" s="235" t="s">
        <v>748</v>
      </c>
      <c r="G257" s="236">
        <v>44382</v>
      </c>
      <c r="H257" s="166" t="s">
        <v>389</v>
      </c>
      <c r="I257" s="166" t="s">
        <v>391</v>
      </c>
      <c r="J257" s="168" t="s">
        <v>726</v>
      </c>
    </row>
    <row r="258" spans="1:10" s="161" customFormat="1">
      <c r="A258" s="161">
        <v>21000041</v>
      </c>
      <c r="B258" s="166" t="s">
        <v>238</v>
      </c>
      <c r="C258" s="166" t="s">
        <v>239</v>
      </c>
      <c r="D258" s="242">
        <v>3891.81</v>
      </c>
      <c r="E258" s="242"/>
      <c r="F258" s="235" t="s">
        <v>748</v>
      </c>
      <c r="G258" s="236">
        <v>44382</v>
      </c>
      <c r="H258" s="166" t="s">
        <v>389</v>
      </c>
      <c r="I258" s="166" t="s">
        <v>392</v>
      </c>
      <c r="J258" s="168" t="s">
        <v>726</v>
      </c>
    </row>
    <row r="259" spans="1:10" s="161" customFormat="1">
      <c r="A259" s="161">
        <v>21000041</v>
      </c>
      <c r="B259" s="166" t="s">
        <v>238</v>
      </c>
      <c r="C259" s="166" t="s">
        <v>239</v>
      </c>
      <c r="D259" s="242">
        <v>-3891.81</v>
      </c>
      <c r="E259" s="242"/>
      <c r="F259" s="235" t="s">
        <v>748</v>
      </c>
      <c r="G259" s="236">
        <v>44382</v>
      </c>
      <c r="H259" s="166" t="s">
        <v>389</v>
      </c>
      <c r="I259" s="166" t="s">
        <v>391</v>
      </c>
      <c r="J259" s="168" t="s">
        <v>726</v>
      </c>
    </row>
    <row r="260" spans="1:10" s="161" customFormat="1">
      <c r="A260" s="161">
        <v>21000041</v>
      </c>
      <c r="B260" s="166" t="s">
        <v>238</v>
      </c>
      <c r="C260" s="166" t="s">
        <v>239</v>
      </c>
      <c r="D260" s="242">
        <v>3211.95</v>
      </c>
      <c r="E260" s="242"/>
      <c r="F260" s="235" t="s">
        <v>748</v>
      </c>
      <c r="G260" s="236">
        <v>44382</v>
      </c>
      <c r="H260" s="166" t="s">
        <v>389</v>
      </c>
      <c r="I260" s="166" t="s">
        <v>393</v>
      </c>
      <c r="J260" s="168" t="s">
        <v>726</v>
      </c>
    </row>
    <row r="261" spans="1:10" s="161" customFormat="1">
      <c r="A261" s="161">
        <v>21000041</v>
      </c>
      <c r="B261" s="166" t="s">
        <v>238</v>
      </c>
      <c r="C261" s="166" t="s">
        <v>239</v>
      </c>
      <c r="D261" s="242">
        <v>-3211.95</v>
      </c>
      <c r="E261" s="242"/>
      <c r="F261" s="235" t="s">
        <v>748</v>
      </c>
      <c r="G261" s="236">
        <v>44382</v>
      </c>
      <c r="H261" s="166" t="s">
        <v>389</v>
      </c>
      <c r="I261" s="166" t="s">
        <v>391</v>
      </c>
      <c r="J261" s="168" t="s">
        <v>726</v>
      </c>
    </row>
    <row r="262" spans="1:10" s="161" customFormat="1">
      <c r="A262" s="161">
        <v>21000047</v>
      </c>
      <c r="B262" s="166" t="s">
        <v>238</v>
      </c>
      <c r="C262" s="166" t="s">
        <v>239</v>
      </c>
      <c r="D262" s="242">
        <v>36890.300000000003</v>
      </c>
      <c r="E262" s="242"/>
      <c r="F262" s="235" t="s">
        <v>748</v>
      </c>
      <c r="G262" s="236">
        <v>44389</v>
      </c>
      <c r="H262" s="166" t="s">
        <v>651</v>
      </c>
      <c r="I262" s="166" t="s">
        <v>262</v>
      </c>
      <c r="J262" s="168" t="s">
        <v>652</v>
      </c>
    </row>
    <row r="263" spans="1:10" s="161" customFormat="1">
      <c r="A263" s="161">
        <v>21000047</v>
      </c>
      <c r="B263" s="166" t="s">
        <v>238</v>
      </c>
      <c r="C263" s="166" t="s">
        <v>239</v>
      </c>
      <c r="D263" s="242">
        <v>904.13</v>
      </c>
      <c r="E263" s="242"/>
      <c r="F263" s="235" t="s">
        <v>748</v>
      </c>
      <c r="G263" s="236">
        <v>44389</v>
      </c>
      <c r="H263" s="166" t="s">
        <v>651</v>
      </c>
      <c r="I263" s="166" t="s">
        <v>653</v>
      </c>
      <c r="J263" s="168" t="s">
        <v>652</v>
      </c>
    </row>
    <row r="264" spans="1:10" s="161" customFormat="1">
      <c r="A264" s="161">
        <v>21000047</v>
      </c>
      <c r="B264" s="166" t="s">
        <v>238</v>
      </c>
      <c r="C264" s="166" t="s">
        <v>239</v>
      </c>
      <c r="D264" s="242">
        <v>-904.13</v>
      </c>
      <c r="E264" s="242"/>
      <c r="F264" s="235" t="s">
        <v>748</v>
      </c>
      <c r="G264" s="236">
        <v>44389</v>
      </c>
      <c r="H264" s="166" t="s">
        <v>651</v>
      </c>
      <c r="I264" s="166" t="s">
        <v>262</v>
      </c>
      <c r="J264" s="168" t="s">
        <v>652</v>
      </c>
    </row>
    <row r="265" spans="1:10" s="161" customFormat="1">
      <c r="A265" s="161">
        <v>21000047</v>
      </c>
      <c r="B265" s="166" t="s">
        <v>238</v>
      </c>
      <c r="C265" s="166" t="s">
        <v>239</v>
      </c>
      <c r="D265" s="242">
        <v>442.68</v>
      </c>
      <c r="E265" s="242"/>
      <c r="F265" s="235" t="s">
        <v>748</v>
      </c>
      <c r="G265" s="236">
        <v>44389</v>
      </c>
      <c r="H265" s="166" t="s">
        <v>651</v>
      </c>
      <c r="I265" s="166" t="s">
        <v>393</v>
      </c>
      <c r="J265" s="168" t="s">
        <v>652</v>
      </c>
    </row>
    <row r="266" spans="1:10" s="161" customFormat="1">
      <c r="A266" s="161">
        <v>21000047</v>
      </c>
      <c r="B266" s="166" t="s">
        <v>238</v>
      </c>
      <c r="C266" s="166" t="s">
        <v>239</v>
      </c>
      <c r="D266" s="242">
        <v>-442.68</v>
      </c>
      <c r="E266" s="242"/>
      <c r="F266" s="235" t="s">
        <v>748</v>
      </c>
      <c r="G266" s="236">
        <v>44389</v>
      </c>
      <c r="H266" s="166" t="s">
        <v>651</v>
      </c>
      <c r="I266" s="166" t="s">
        <v>262</v>
      </c>
      <c r="J266" s="168" t="s">
        <v>652</v>
      </c>
    </row>
    <row r="267" spans="1:10" s="161" customFormat="1">
      <c r="A267" s="161">
        <v>21000048</v>
      </c>
      <c r="B267" s="166" t="s">
        <v>238</v>
      </c>
      <c r="C267" s="166" t="s">
        <v>239</v>
      </c>
      <c r="D267" s="242">
        <v>38387.08</v>
      </c>
      <c r="E267" s="242"/>
      <c r="F267" s="235" t="s">
        <v>748</v>
      </c>
      <c r="G267" s="236">
        <v>44389</v>
      </c>
      <c r="H267" s="166" t="s">
        <v>651</v>
      </c>
      <c r="I267" s="166" t="s">
        <v>262</v>
      </c>
      <c r="J267" s="168" t="s">
        <v>654</v>
      </c>
    </row>
    <row r="268" spans="1:10" s="161" customFormat="1">
      <c r="A268" s="161">
        <v>21000048</v>
      </c>
      <c r="B268" s="166" t="s">
        <v>238</v>
      </c>
      <c r="C268" s="166" t="s">
        <v>239</v>
      </c>
      <c r="D268" s="242">
        <v>1007.62</v>
      </c>
      <c r="E268" s="242"/>
      <c r="F268" s="235" t="s">
        <v>748</v>
      </c>
      <c r="G268" s="236">
        <v>44389</v>
      </c>
      <c r="H268" s="166" t="s">
        <v>651</v>
      </c>
      <c r="I268" s="166" t="s">
        <v>653</v>
      </c>
      <c r="J268" s="168" t="s">
        <v>654</v>
      </c>
    </row>
    <row r="269" spans="1:10" s="161" customFormat="1">
      <c r="A269" s="161">
        <v>21000048</v>
      </c>
      <c r="B269" s="166" t="s">
        <v>238</v>
      </c>
      <c r="C269" s="166" t="s">
        <v>239</v>
      </c>
      <c r="D269" s="242">
        <v>-1007.62</v>
      </c>
      <c r="E269" s="242"/>
      <c r="F269" s="235" t="s">
        <v>748</v>
      </c>
      <c r="G269" s="236">
        <v>44389</v>
      </c>
      <c r="H269" s="166" t="s">
        <v>651</v>
      </c>
      <c r="I269" s="166" t="s">
        <v>262</v>
      </c>
      <c r="J269" s="168" t="s">
        <v>654</v>
      </c>
    </row>
    <row r="270" spans="1:10" s="161" customFormat="1">
      <c r="A270" s="161">
        <v>21000048</v>
      </c>
      <c r="B270" s="166" t="s">
        <v>238</v>
      </c>
      <c r="C270" s="166" t="s">
        <v>239</v>
      </c>
      <c r="D270" s="242">
        <v>460.64</v>
      </c>
      <c r="E270" s="242"/>
      <c r="F270" s="235" t="s">
        <v>748</v>
      </c>
      <c r="G270" s="236">
        <v>44389</v>
      </c>
      <c r="H270" s="166" t="s">
        <v>651</v>
      </c>
      <c r="I270" s="166" t="s">
        <v>393</v>
      </c>
      <c r="J270" s="168" t="s">
        <v>654</v>
      </c>
    </row>
    <row r="271" spans="1:10" s="161" customFormat="1">
      <c r="A271" s="161">
        <v>21000048</v>
      </c>
      <c r="B271" s="166" t="s">
        <v>238</v>
      </c>
      <c r="C271" s="166" t="s">
        <v>239</v>
      </c>
      <c r="D271" s="242">
        <v>-460.64</v>
      </c>
      <c r="E271" s="242"/>
      <c r="F271" s="235" t="s">
        <v>748</v>
      </c>
      <c r="G271" s="236">
        <v>44389</v>
      </c>
      <c r="H271" s="166" t="s">
        <v>651</v>
      </c>
      <c r="I271" s="166" t="s">
        <v>262</v>
      </c>
      <c r="J271" s="168" t="s">
        <v>654</v>
      </c>
    </row>
    <row r="272" spans="1:10" s="161" customFormat="1">
      <c r="A272" s="161">
        <v>21000049</v>
      </c>
      <c r="B272" s="166" t="s">
        <v>238</v>
      </c>
      <c r="C272" s="166" t="s">
        <v>239</v>
      </c>
      <c r="D272" s="242">
        <v>1367</v>
      </c>
      <c r="E272" s="242"/>
      <c r="F272" s="235" t="s">
        <v>748</v>
      </c>
      <c r="G272" s="236">
        <v>44389</v>
      </c>
      <c r="H272" s="166" t="s">
        <v>655</v>
      </c>
      <c r="I272" s="166" t="s">
        <v>262</v>
      </c>
      <c r="J272" s="168" t="s">
        <v>656</v>
      </c>
    </row>
    <row r="273" spans="1:10" s="161" customFormat="1">
      <c r="A273" s="161">
        <v>21000049</v>
      </c>
      <c r="B273" s="166" t="s">
        <v>238</v>
      </c>
      <c r="C273" s="166" t="s">
        <v>239</v>
      </c>
      <c r="D273" s="242">
        <v>16.399999999999999</v>
      </c>
      <c r="E273" s="242"/>
      <c r="F273" s="235" t="s">
        <v>748</v>
      </c>
      <c r="G273" s="236">
        <v>44389</v>
      </c>
      <c r="H273" s="166" t="s">
        <v>655</v>
      </c>
      <c r="I273" s="166" t="s">
        <v>393</v>
      </c>
      <c r="J273" s="168" t="s">
        <v>656</v>
      </c>
    </row>
    <row r="274" spans="1:10" s="161" customFormat="1">
      <c r="A274" s="161">
        <v>21000049</v>
      </c>
      <c r="B274" s="166" t="s">
        <v>238</v>
      </c>
      <c r="C274" s="166" t="s">
        <v>239</v>
      </c>
      <c r="D274" s="242">
        <v>-16.399999999999999</v>
      </c>
      <c r="E274" s="242"/>
      <c r="F274" s="235" t="s">
        <v>748</v>
      </c>
      <c r="G274" s="236">
        <v>44389</v>
      </c>
      <c r="H274" s="166" t="s">
        <v>655</v>
      </c>
      <c r="I274" s="166" t="s">
        <v>262</v>
      </c>
      <c r="J274" s="168" t="s">
        <v>656</v>
      </c>
    </row>
    <row r="275" spans="1:10" s="161" customFormat="1">
      <c r="A275" s="161">
        <v>21000050</v>
      </c>
      <c r="B275" s="166" t="s">
        <v>238</v>
      </c>
      <c r="C275" s="166" t="s">
        <v>239</v>
      </c>
      <c r="D275" s="242">
        <v>98333.48</v>
      </c>
      <c r="E275" s="242"/>
      <c r="F275" s="235" t="s">
        <v>748</v>
      </c>
      <c r="G275" s="236">
        <v>44389</v>
      </c>
      <c r="H275" s="166" t="s">
        <v>657</v>
      </c>
      <c r="I275" s="166" t="s">
        <v>262</v>
      </c>
      <c r="J275" s="168" t="s">
        <v>658</v>
      </c>
    </row>
    <row r="276" spans="1:10" s="161" customFormat="1">
      <c r="A276" s="161">
        <v>21000050</v>
      </c>
      <c r="B276" s="166" t="s">
        <v>238</v>
      </c>
      <c r="C276" s="166" t="s">
        <v>239</v>
      </c>
      <c r="D276" s="242">
        <v>2132.34</v>
      </c>
      <c r="E276" s="242"/>
      <c r="F276" s="235" t="s">
        <v>748</v>
      </c>
      <c r="G276" s="236">
        <v>44389</v>
      </c>
      <c r="H276" s="166" t="s">
        <v>657</v>
      </c>
      <c r="I276" s="166" t="s">
        <v>653</v>
      </c>
      <c r="J276" s="168" t="s">
        <v>658</v>
      </c>
    </row>
    <row r="277" spans="1:10" s="161" customFormat="1">
      <c r="A277" s="161">
        <v>21000050</v>
      </c>
      <c r="B277" s="166" t="s">
        <v>238</v>
      </c>
      <c r="C277" s="166" t="s">
        <v>239</v>
      </c>
      <c r="D277" s="242">
        <v>-2132.34</v>
      </c>
      <c r="E277" s="242"/>
      <c r="F277" s="235" t="s">
        <v>748</v>
      </c>
      <c r="G277" s="236">
        <v>44389</v>
      </c>
      <c r="H277" s="166" t="s">
        <v>657</v>
      </c>
      <c r="I277" s="166" t="s">
        <v>262</v>
      </c>
      <c r="J277" s="168" t="s">
        <v>658</v>
      </c>
    </row>
    <row r="278" spans="1:10" s="161" customFormat="1">
      <c r="A278" s="161">
        <v>21000050</v>
      </c>
      <c r="B278" s="166" t="s">
        <v>238</v>
      </c>
      <c r="C278" s="166" t="s">
        <v>239</v>
      </c>
      <c r="D278" s="242">
        <v>1180</v>
      </c>
      <c r="E278" s="242"/>
      <c r="F278" s="235" t="s">
        <v>748</v>
      </c>
      <c r="G278" s="236">
        <v>44389</v>
      </c>
      <c r="H278" s="166" t="s">
        <v>657</v>
      </c>
      <c r="I278" s="166" t="s">
        <v>393</v>
      </c>
      <c r="J278" s="168" t="s">
        <v>658</v>
      </c>
    </row>
    <row r="279" spans="1:10" s="161" customFormat="1">
      <c r="A279" s="161">
        <v>21000050</v>
      </c>
      <c r="B279" s="166" t="s">
        <v>238</v>
      </c>
      <c r="C279" s="166" t="s">
        <v>239</v>
      </c>
      <c r="D279" s="242">
        <v>-1180</v>
      </c>
      <c r="E279" s="242"/>
      <c r="F279" s="235" t="s">
        <v>748</v>
      </c>
      <c r="G279" s="236">
        <v>44389</v>
      </c>
      <c r="H279" s="166" t="s">
        <v>657</v>
      </c>
      <c r="I279" s="166" t="s">
        <v>262</v>
      </c>
      <c r="J279" s="168" t="s">
        <v>658</v>
      </c>
    </row>
    <row r="280" spans="1:10" s="161" customFormat="1">
      <c r="A280" s="161">
        <v>21000051</v>
      </c>
      <c r="B280" s="166" t="s">
        <v>238</v>
      </c>
      <c r="C280" s="166" t="s">
        <v>239</v>
      </c>
      <c r="D280" s="242">
        <v>99189.4</v>
      </c>
      <c r="E280" s="242"/>
      <c r="F280" s="235" t="s">
        <v>748</v>
      </c>
      <c r="G280" s="236">
        <v>44389</v>
      </c>
      <c r="H280" s="166" t="s">
        <v>657</v>
      </c>
      <c r="I280" s="166" t="s">
        <v>262</v>
      </c>
      <c r="J280" s="168" t="s">
        <v>659</v>
      </c>
    </row>
    <row r="281" spans="1:10" s="161" customFormat="1">
      <c r="A281" s="161">
        <v>21000051</v>
      </c>
      <c r="B281" s="166" t="s">
        <v>238</v>
      </c>
      <c r="C281" s="166" t="s">
        <v>239</v>
      </c>
      <c r="D281" s="242">
        <v>2057.12</v>
      </c>
      <c r="E281" s="242"/>
      <c r="F281" s="235" t="s">
        <v>748</v>
      </c>
      <c r="G281" s="236">
        <v>44389</v>
      </c>
      <c r="H281" s="166" t="s">
        <v>657</v>
      </c>
      <c r="I281" s="166" t="s">
        <v>653</v>
      </c>
      <c r="J281" s="168" t="s">
        <v>659</v>
      </c>
    </row>
    <row r="282" spans="1:10" s="161" customFormat="1">
      <c r="A282" s="161">
        <v>21000051</v>
      </c>
      <c r="B282" s="166" t="s">
        <v>238</v>
      </c>
      <c r="C282" s="166" t="s">
        <v>239</v>
      </c>
      <c r="D282" s="242">
        <v>-2057.12</v>
      </c>
      <c r="E282" s="242"/>
      <c r="F282" s="235" t="s">
        <v>748</v>
      </c>
      <c r="G282" s="236">
        <v>44389</v>
      </c>
      <c r="H282" s="166" t="s">
        <v>657</v>
      </c>
      <c r="I282" s="166" t="s">
        <v>262</v>
      </c>
      <c r="J282" s="168" t="s">
        <v>659</v>
      </c>
    </row>
    <row r="283" spans="1:10" s="161" customFormat="1">
      <c r="A283" s="161">
        <v>21000051</v>
      </c>
      <c r="B283" s="166" t="s">
        <v>238</v>
      </c>
      <c r="C283" s="166" t="s">
        <v>239</v>
      </c>
      <c r="D283" s="242">
        <v>1190.27</v>
      </c>
      <c r="E283" s="242"/>
      <c r="F283" s="235" t="s">
        <v>748</v>
      </c>
      <c r="G283" s="236">
        <v>44389</v>
      </c>
      <c r="H283" s="166" t="s">
        <v>657</v>
      </c>
      <c r="I283" s="166" t="s">
        <v>393</v>
      </c>
      <c r="J283" s="168" t="s">
        <v>659</v>
      </c>
    </row>
    <row r="284" spans="1:10" s="161" customFormat="1">
      <c r="A284" s="161">
        <v>21000051</v>
      </c>
      <c r="B284" s="166" t="s">
        <v>238</v>
      </c>
      <c r="C284" s="166" t="s">
        <v>239</v>
      </c>
      <c r="D284" s="242">
        <v>-1190.27</v>
      </c>
      <c r="E284" s="242"/>
      <c r="F284" s="235" t="s">
        <v>748</v>
      </c>
      <c r="G284" s="236">
        <v>44389</v>
      </c>
      <c r="H284" s="166" t="s">
        <v>657</v>
      </c>
      <c r="I284" s="166" t="s">
        <v>262</v>
      </c>
      <c r="J284" s="168" t="s">
        <v>659</v>
      </c>
    </row>
    <row r="285" spans="1:10" s="161" customFormat="1">
      <c r="A285" s="161">
        <v>21000052</v>
      </c>
      <c r="B285" s="166" t="s">
        <v>238</v>
      </c>
      <c r="C285" s="166" t="s">
        <v>239</v>
      </c>
      <c r="D285" s="242">
        <v>28029.919999999998</v>
      </c>
      <c r="E285" s="242"/>
      <c r="F285" s="235" t="s">
        <v>748</v>
      </c>
      <c r="G285" s="236">
        <v>44389</v>
      </c>
      <c r="H285" s="166" t="s">
        <v>397</v>
      </c>
      <c r="I285" s="166" t="s">
        <v>391</v>
      </c>
      <c r="J285" s="168" t="s">
        <v>660</v>
      </c>
    </row>
    <row r="286" spans="1:10" s="161" customFormat="1">
      <c r="A286" s="161">
        <v>21000052</v>
      </c>
      <c r="B286" s="166" t="s">
        <v>238</v>
      </c>
      <c r="C286" s="166" t="s">
        <v>239</v>
      </c>
      <c r="D286" s="242">
        <v>407.55</v>
      </c>
      <c r="E286" s="242"/>
      <c r="F286" s="235" t="s">
        <v>748</v>
      </c>
      <c r="G286" s="236">
        <v>44389</v>
      </c>
      <c r="H286" s="166" t="s">
        <v>397</v>
      </c>
      <c r="I286" s="166" t="s">
        <v>392</v>
      </c>
      <c r="J286" s="168" t="s">
        <v>660</v>
      </c>
    </row>
    <row r="287" spans="1:10" s="161" customFormat="1">
      <c r="A287" s="161">
        <v>21000052</v>
      </c>
      <c r="B287" s="166" t="s">
        <v>238</v>
      </c>
      <c r="C287" s="166" t="s">
        <v>239</v>
      </c>
      <c r="D287" s="242">
        <v>-407.55</v>
      </c>
      <c r="E287" s="242"/>
      <c r="F287" s="235" t="s">
        <v>748</v>
      </c>
      <c r="G287" s="236">
        <v>44389</v>
      </c>
      <c r="H287" s="166" t="s">
        <v>397</v>
      </c>
      <c r="I287" s="166" t="s">
        <v>391</v>
      </c>
      <c r="J287" s="168" t="s">
        <v>660</v>
      </c>
    </row>
    <row r="288" spans="1:10" s="161" customFormat="1">
      <c r="A288" s="161">
        <v>21000052</v>
      </c>
      <c r="B288" s="166" t="s">
        <v>238</v>
      </c>
      <c r="C288" s="166" t="s">
        <v>239</v>
      </c>
      <c r="D288" s="242">
        <v>336.36</v>
      </c>
      <c r="E288" s="242"/>
      <c r="F288" s="235" t="s">
        <v>748</v>
      </c>
      <c r="G288" s="236">
        <v>44389</v>
      </c>
      <c r="H288" s="166" t="s">
        <v>397</v>
      </c>
      <c r="I288" s="166" t="s">
        <v>393</v>
      </c>
      <c r="J288" s="168" t="s">
        <v>660</v>
      </c>
    </row>
    <row r="289" spans="1:10" s="161" customFormat="1">
      <c r="A289" s="161">
        <v>21000052</v>
      </c>
      <c r="B289" s="166" t="s">
        <v>238</v>
      </c>
      <c r="C289" s="166" t="s">
        <v>239</v>
      </c>
      <c r="D289" s="242">
        <v>-336.36</v>
      </c>
      <c r="E289" s="242"/>
      <c r="F289" s="235" t="s">
        <v>748</v>
      </c>
      <c r="G289" s="236">
        <v>44389</v>
      </c>
      <c r="H289" s="166" t="s">
        <v>397</v>
      </c>
      <c r="I289" s="166" t="s">
        <v>391</v>
      </c>
      <c r="J289" s="168" t="s">
        <v>660</v>
      </c>
    </row>
    <row r="290" spans="1:10" s="161" customFormat="1">
      <c r="A290" s="161">
        <v>21000130</v>
      </c>
      <c r="B290" s="166" t="s">
        <v>238</v>
      </c>
      <c r="C290" s="166" t="s">
        <v>239</v>
      </c>
      <c r="D290" s="242">
        <v>66978.05</v>
      </c>
      <c r="E290" s="242"/>
      <c r="F290" s="235" t="s">
        <v>748</v>
      </c>
      <c r="G290" s="236">
        <v>44391</v>
      </c>
      <c r="H290" s="166" t="s">
        <v>661</v>
      </c>
      <c r="I290" s="166" t="s">
        <v>663</v>
      </c>
      <c r="J290" s="168" t="s">
        <v>662</v>
      </c>
    </row>
    <row r="291" spans="1:10" s="161" customFormat="1">
      <c r="A291" s="161">
        <v>21000132</v>
      </c>
      <c r="B291" s="166" t="s">
        <v>238</v>
      </c>
      <c r="C291" s="166" t="s">
        <v>239</v>
      </c>
      <c r="D291" s="242">
        <v>10000</v>
      </c>
      <c r="E291" s="242"/>
      <c r="F291" s="235" t="s">
        <v>748</v>
      </c>
      <c r="G291" s="236">
        <v>44392</v>
      </c>
      <c r="H291" s="166" t="s">
        <v>664</v>
      </c>
      <c r="I291" s="166" t="s">
        <v>666</v>
      </c>
      <c r="J291" s="168" t="s">
        <v>665</v>
      </c>
    </row>
    <row r="292" spans="1:10" s="161" customFormat="1">
      <c r="A292" s="161">
        <v>21000136</v>
      </c>
      <c r="B292" s="166" t="s">
        <v>238</v>
      </c>
      <c r="C292" s="166" t="s">
        <v>239</v>
      </c>
      <c r="D292" s="242">
        <v>16524</v>
      </c>
      <c r="E292" s="242"/>
      <c r="F292" s="235" t="s">
        <v>748</v>
      </c>
      <c r="G292" s="236">
        <v>44393</v>
      </c>
      <c r="H292" s="166" t="s">
        <v>472</v>
      </c>
      <c r="I292" s="166" t="s">
        <v>244</v>
      </c>
      <c r="J292" s="168" t="s">
        <v>667</v>
      </c>
    </row>
    <row r="293" spans="1:10" s="161" customFormat="1">
      <c r="A293" s="161">
        <v>21000053</v>
      </c>
      <c r="B293" s="166" t="s">
        <v>238</v>
      </c>
      <c r="C293" s="166" t="s">
        <v>239</v>
      </c>
      <c r="D293" s="242">
        <v>2979.74</v>
      </c>
      <c r="E293" s="242"/>
      <c r="F293" s="235" t="s">
        <v>748</v>
      </c>
      <c r="G293" s="236">
        <v>44396</v>
      </c>
      <c r="H293" s="166" t="s">
        <v>448</v>
      </c>
      <c r="I293" s="166" t="s">
        <v>436</v>
      </c>
      <c r="J293" s="168" t="s">
        <v>668</v>
      </c>
    </row>
    <row r="294" spans="1:10" s="161" customFormat="1">
      <c r="A294" s="161">
        <v>21000053</v>
      </c>
      <c r="B294" s="166" t="s">
        <v>238</v>
      </c>
      <c r="C294" s="166" t="s">
        <v>239</v>
      </c>
      <c r="D294" s="242">
        <v>44.7</v>
      </c>
      <c r="E294" s="242"/>
      <c r="F294" s="235" t="s">
        <v>748</v>
      </c>
      <c r="G294" s="236">
        <v>44396</v>
      </c>
      <c r="H294" s="166" t="s">
        <v>448</v>
      </c>
      <c r="I294" s="166" t="s">
        <v>393</v>
      </c>
      <c r="J294" s="168" t="s">
        <v>668</v>
      </c>
    </row>
    <row r="295" spans="1:10" s="161" customFormat="1">
      <c r="A295" s="161">
        <v>21000053</v>
      </c>
      <c r="B295" s="166" t="s">
        <v>238</v>
      </c>
      <c r="C295" s="166" t="s">
        <v>239</v>
      </c>
      <c r="D295" s="242">
        <v>-44.7</v>
      </c>
      <c r="E295" s="242"/>
      <c r="F295" s="235" t="s">
        <v>748</v>
      </c>
      <c r="G295" s="236">
        <v>44396</v>
      </c>
      <c r="H295" s="166" t="s">
        <v>448</v>
      </c>
      <c r="I295" s="166" t="s">
        <v>436</v>
      </c>
      <c r="J295" s="168" t="s">
        <v>668</v>
      </c>
    </row>
    <row r="296" spans="1:10" s="161" customFormat="1">
      <c r="A296" s="161">
        <v>21000054</v>
      </c>
      <c r="B296" s="166" t="s">
        <v>238</v>
      </c>
      <c r="C296" s="166" t="s">
        <v>239</v>
      </c>
      <c r="D296" s="242">
        <v>30046.3</v>
      </c>
      <c r="E296" s="242"/>
      <c r="F296" s="235" t="s">
        <v>748</v>
      </c>
      <c r="G296" s="236">
        <v>44396</v>
      </c>
      <c r="H296" s="166" t="s">
        <v>669</v>
      </c>
      <c r="I296" s="166" t="s">
        <v>436</v>
      </c>
      <c r="J296" s="168" t="s">
        <v>670</v>
      </c>
    </row>
    <row r="297" spans="1:10" s="161" customFormat="1">
      <c r="A297" s="161">
        <v>21000054</v>
      </c>
      <c r="B297" s="166" t="s">
        <v>238</v>
      </c>
      <c r="C297" s="166" t="s">
        <v>239</v>
      </c>
      <c r="D297" s="242">
        <v>340.04</v>
      </c>
      <c r="E297" s="242"/>
      <c r="F297" s="235" t="s">
        <v>748</v>
      </c>
      <c r="G297" s="236">
        <v>44396</v>
      </c>
      <c r="H297" s="166" t="s">
        <v>669</v>
      </c>
      <c r="I297" s="166" t="s">
        <v>450</v>
      </c>
      <c r="J297" s="168" t="s">
        <v>670</v>
      </c>
    </row>
    <row r="298" spans="1:10" s="161" customFormat="1">
      <c r="A298" s="161">
        <v>21000054</v>
      </c>
      <c r="B298" s="166" t="s">
        <v>238</v>
      </c>
      <c r="C298" s="166" t="s">
        <v>239</v>
      </c>
      <c r="D298" s="242">
        <v>-340.04</v>
      </c>
      <c r="E298" s="242"/>
      <c r="F298" s="235" t="s">
        <v>748</v>
      </c>
      <c r="G298" s="236">
        <v>44396</v>
      </c>
      <c r="H298" s="166" t="s">
        <v>669</v>
      </c>
      <c r="I298" s="166" t="s">
        <v>436</v>
      </c>
      <c r="J298" s="168" t="s">
        <v>670</v>
      </c>
    </row>
    <row r="299" spans="1:10" s="161" customFormat="1">
      <c r="A299" s="161">
        <v>21000054</v>
      </c>
      <c r="B299" s="166" t="s">
        <v>238</v>
      </c>
      <c r="C299" s="166" t="s">
        <v>239</v>
      </c>
      <c r="D299" s="242">
        <v>1246.8</v>
      </c>
      <c r="E299" s="242"/>
      <c r="F299" s="235" t="s">
        <v>748</v>
      </c>
      <c r="G299" s="236">
        <v>44396</v>
      </c>
      <c r="H299" s="166" t="s">
        <v>669</v>
      </c>
      <c r="I299" s="166" t="s">
        <v>447</v>
      </c>
      <c r="J299" s="168" t="s">
        <v>670</v>
      </c>
    </row>
    <row r="300" spans="1:10" s="161" customFormat="1">
      <c r="A300" s="161">
        <v>21000054</v>
      </c>
      <c r="B300" s="166" t="s">
        <v>238</v>
      </c>
      <c r="C300" s="166" t="s">
        <v>239</v>
      </c>
      <c r="D300" s="242">
        <v>-1246.8</v>
      </c>
      <c r="E300" s="242"/>
      <c r="F300" s="235" t="s">
        <v>748</v>
      </c>
      <c r="G300" s="236">
        <v>44396</v>
      </c>
      <c r="H300" s="166" t="s">
        <v>669</v>
      </c>
      <c r="I300" s="166" t="s">
        <v>436</v>
      </c>
      <c r="J300" s="168" t="s">
        <v>670</v>
      </c>
    </row>
    <row r="301" spans="1:10" s="161" customFormat="1">
      <c r="A301" s="161">
        <v>21000054</v>
      </c>
      <c r="B301" s="166" t="s">
        <v>238</v>
      </c>
      <c r="C301" s="166" t="s">
        <v>239</v>
      </c>
      <c r="D301" s="242">
        <v>450.69</v>
      </c>
      <c r="E301" s="242"/>
      <c r="F301" s="235" t="s">
        <v>748</v>
      </c>
      <c r="G301" s="236">
        <v>44396</v>
      </c>
      <c r="H301" s="166" t="s">
        <v>669</v>
      </c>
      <c r="I301" s="166" t="s">
        <v>393</v>
      </c>
      <c r="J301" s="168" t="s">
        <v>670</v>
      </c>
    </row>
    <row r="302" spans="1:10" s="161" customFormat="1">
      <c r="A302" s="161">
        <v>21000054</v>
      </c>
      <c r="B302" s="166" t="s">
        <v>238</v>
      </c>
      <c r="C302" s="166" t="s">
        <v>239</v>
      </c>
      <c r="D302" s="242">
        <v>-450.69</v>
      </c>
      <c r="E302" s="242"/>
      <c r="F302" s="235" t="s">
        <v>748</v>
      </c>
      <c r="G302" s="236">
        <v>44396</v>
      </c>
      <c r="H302" s="166" t="s">
        <v>669</v>
      </c>
      <c r="I302" s="166" t="s">
        <v>436</v>
      </c>
      <c r="J302" s="168" t="s">
        <v>670</v>
      </c>
    </row>
    <row r="303" spans="1:10" s="161" customFormat="1">
      <c r="A303" s="161">
        <v>21000055</v>
      </c>
      <c r="B303" s="166" t="s">
        <v>238</v>
      </c>
      <c r="C303" s="166" t="s">
        <v>239</v>
      </c>
      <c r="D303" s="242">
        <v>7313.02</v>
      </c>
      <c r="E303" s="242"/>
      <c r="F303" s="235" t="s">
        <v>748</v>
      </c>
      <c r="G303" s="236">
        <v>44396</v>
      </c>
      <c r="H303" s="166" t="s">
        <v>671</v>
      </c>
      <c r="I303" s="166" t="s">
        <v>262</v>
      </c>
      <c r="J303" s="168" t="s">
        <v>672</v>
      </c>
    </row>
    <row r="304" spans="1:10" s="161" customFormat="1">
      <c r="A304" s="161">
        <v>21000055</v>
      </c>
      <c r="B304" s="166" t="s">
        <v>238</v>
      </c>
      <c r="C304" s="166" t="s">
        <v>239</v>
      </c>
      <c r="D304" s="242">
        <v>90.65</v>
      </c>
      <c r="E304" s="242"/>
      <c r="F304" s="235" t="s">
        <v>748</v>
      </c>
      <c r="G304" s="236">
        <v>44396</v>
      </c>
      <c r="H304" s="166" t="s">
        <v>671</v>
      </c>
      <c r="I304" s="166" t="s">
        <v>653</v>
      </c>
      <c r="J304" s="168" t="s">
        <v>672</v>
      </c>
    </row>
    <row r="305" spans="1:10" s="161" customFormat="1">
      <c r="A305" s="161">
        <v>21000055</v>
      </c>
      <c r="B305" s="166" t="s">
        <v>238</v>
      </c>
      <c r="C305" s="166" t="s">
        <v>239</v>
      </c>
      <c r="D305" s="242">
        <v>-90.65</v>
      </c>
      <c r="E305" s="242"/>
      <c r="F305" s="235" t="s">
        <v>748</v>
      </c>
      <c r="G305" s="236">
        <v>44396</v>
      </c>
      <c r="H305" s="166" t="s">
        <v>671</v>
      </c>
      <c r="I305" s="166" t="s">
        <v>262</v>
      </c>
      <c r="J305" s="168" t="s">
        <v>672</v>
      </c>
    </row>
    <row r="306" spans="1:10" s="161" customFormat="1">
      <c r="A306" s="161">
        <v>21000055</v>
      </c>
      <c r="B306" s="166" t="s">
        <v>238</v>
      </c>
      <c r="C306" s="166" t="s">
        <v>239</v>
      </c>
      <c r="D306" s="242">
        <v>87.76</v>
      </c>
      <c r="E306" s="242"/>
      <c r="F306" s="235" t="s">
        <v>748</v>
      </c>
      <c r="G306" s="236">
        <v>44396</v>
      </c>
      <c r="H306" s="166" t="s">
        <v>671</v>
      </c>
      <c r="I306" s="166" t="s">
        <v>393</v>
      </c>
      <c r="J306" s="168" t="s">
        <v>672</v>
      </c>
    </row>
    <row r="307" spans="1:10" s="161" customFormat="1">
      <c r="A307" s="161">
        <v>21000055</v>
      </c>
      <c r="B307" s="166" t="s">
        <v>238</v>
      </c>
      <c r="C307" s="166" t="s">
        <v>239</v>
      </c>
      <c r="D307" s="242">
        <v>-87.76</v>
      </c>
      <c r="E307" s="242"/>
      <c r="F307" s="235" t="s">
        <v>748</v>
      </c>
      <c r="G307" s="236">
        <v>44396</v>
      </c>
      <c r="H307" s="166" t="s">
        <v>671</v>
      </c>
      <c r="I307" s="166" t="s">
        <v>262</v>
      </c>
      <c r="J307" s="168" t="s">
        <v>672</v>
      </c>
    </row>
    <row r="308" spans="1:10" s="161" customFormat="1">
      <c r="A308" s="161">
        <v>21000056</v>
      </c>
      <c r="B308" s="166" t="s">
        <v>238</v>
      </c>
      <c r="C308" s="166" t="s">
        <v>239</v>
      </c>
      <c r="D308" s="242">
        <v>4709.13</v>
      </c>
      <c r="E308" s="242"/>
      <c r="F308" s="235" t="s">
        <v>748</v>
      </c>
      <c r="G308" s="236">
        <v>44396</v>
      </c>
      <c r="H308" s="166" t="s">
        <v>671</v>
      </c>
      <c r="I308" s="166" t="s">
        <v>262</v>
      </c>
      <c r="J308" s="168" t="s">
        <v>673</v>
      </c>
    </row>
    <row r="309" spans="1:10" s="161" customFormat="1">
      <c r="A309" s="161">
        <v>21000056</v>
      </c>
      <c r="B309" s="166" t="s">
        <v>238</v>
      </c>
      <c r="C309" s="166" t="s">
        <v>239</v>
      </c>
      <c r="D309" s="242">
        <v>40.99</v>
      </c>
      <c r="E309" s="242"/>
      <c r="F309" s="235" t="s">
        <v>748</v>
      </c>
      <c r="G309" s="236">
        <v>44396</v>
      </c>
      <c r="H309" s="166" t="s">
        <v>671</v>
      </c>
      <c r="I309" s="166" t="s">
        <v>653</v>
      </c>
      <c r="J309" s="168" t="s">
        <v>673</v>
      </c>
    </row>
    <row r="310" spans="1:10" s="161" customFormat="1">
      <c r="A310" s="161">
        <v>21000056</v>
      </c>
      <c r="B310" s="166" t="s">
        <v>238</v>
      </c>
      <c r="C310" s="166" t="s">
        <v>239</v>
      </c>
      <c r="D310" s="242">
        <v>-40.99</v>
      </c>
      <c r="E310" s="242"/>
      <c r="F310" s="235" t="s">
        <v>748</v>
      </c>
      <c r="G310" s="236">
        <v>44396</v>
      </c>
      <c r="H310" s="166" t="s">
        <v>671</v>
      </c>
      <c r="I310" s="166" t="s">
        <v>262</v>
      </c>
      <c r="J310" s="168" t="s">
        <v>673</v>
      </c>
    </row>
    <row r="311" spans="1:10" s="161" customFormat="1">
      <c r="A311" s="161">
        <v>21000056</v>
      </c>
      <c r="B311" s="166" t="s">
        <v>238</v>
      </c>
      <c r="C311" s="166" t="s">
        <v>239</v>
      </c>
      <c r="D311" s="242">
        <v>56.51</v>
      </c>
      <c r="E311" s="242"/>
      <c r="F311" s="235" t="s">
        <v>748</v>
      </c>
      <c r="G311" s="236">
        <v>44396</v>
      </c>
      <c r="H311" s="166" t="s">
        <v>671</v>
      </c>
      <c r="I311" s="166" t="s">
        <v>393</v>
      </c>
      <c r="J311" s="168" t="s">
        <v>673</v>
      </c>
    </row>
    <row r="312" spans="1:10" s="161" customFormat="1">
      <c r="A312" s="161">
        <v>21000056</v>
      </c>
      <c r="B312" s="166" t="s">
        <v>238</v>
      </c>
      <c r="C312" s="166" t="s">
        <v>239</v>
      </c>
      <c r="D312" s="242">
        <v>-56.51</v>
      </c>
      <c r="E312" s="242"/>
      <c r="F312" s="235" t="s">
        <v>748</v>
      </c>
      <c r="G312" s="236">
        <v>44396</v>
      </c>
      <c r="H312" s="166" t="s">
        <v>671</v>
      </c>
      <c r="I312" s="166" t="s">
        <v>262</v>
      </c>
      <c r="J312" s="168" t="s">
        <v>673</v>
      </c>
    </row>
    <row r="313" spans="1:10" s="161" customFormat="1">
      <c r="A313" s="161">
        <v>21000057</v>
      </c>
      <c r="B313" s="166" t="s">
        <v>238</v>
      </c>
      <c r="C313" s="166" t="s">
        <v>239</v>
      </c>
      <c r="D313" s="242">
        <v>4709.13</v>
      </c>
      <c r="E313" s="242"/>
      <c r="F313" s="235" t="s">
        <v>748</v>
      </c>
      <c r="G313" s="236">
        <v>44396</v>
      </c>
      <c r="H313" s="166" t="s">
        <v>671</v>
      </c>
      <c r="I313" s="166" t="s">
        <v>262</v>
      </c>
      <c r="J313" s="168" t="s">
        <v>674</v>
      </c>
    </row>
    <row r="314" spans="1:10" s="161" customFormat="1">
      <c r="A314" s="161">
        <v>21000057</v>
      </c>
      <c r="B314" s="166" t="s">
        <v>238</v>
      </c>
      <c r="C314" s="166" t="s">
        <v>239</v>
      </c>
      <c r="D314" s="242">
        <v>17.34</v>
      </c>
      <c r="E314" s="242"/>
      <c r="F314" s="235" t="s">
        <v>748</v>
      </c>
      <c r="G314" s="236">
        <v>44396</v>
      </c>
      <c r="H314" s="166" t="s">
        <v>671</v>
      </c>
      <c r="I314" s="166" t="s">
        <v>653</v>
      </c>
      <c r="J314" s="168" t="s">
        <v>674</v>
      </c>
    </row>
    <row r="315" spans="1:10" s="161" customFormat="1">
      <c r="A315" s="161">
        <v>21000057</v>
      </c>
      <c r="B315" s="166" t="s">
        <v>238</v>
      </c>
      <c r="C315" s="166" t="s">
        <v>239</v>
      </c>
      <c r="D315" s="242">
        <v>-17.34</v>
      </c>
      <c r="E315" s="242"/>
      <c r="F315" s="235" t="s">
        <v>748</v>
      </c>
      <c r="G315" s="236">
        <v>44396</v>
      </c>
      <c r="H315" s="166" t="s">
        <v>671</v>
      </c>
      <c r="I315" s="166" t="s">
        <v>262</v>
      </c>
      <c r="J315" s="168" t="s">
        <v>674</v>
      </c>
    </row>
    <row r="316" spans="1:10" s="161" customFormat="1">
      <c r="A316" s="161">
        <v>21000057</v>
      </c>
      <c r="B316" s="166" t="s">
        <v>238</v>
      </c>
      <c r="C316" s="166" t="s">
        <v>239</v>
      </c>
      <c r="D316" s="242">
        <v>56.51</v>
      </c>
      <c r="E316" s="242"/>
      <c r="F316" s="235" t="s">
        <v>748</v>
      </c>
      <c r="G316" s="236">
        <v>44396</v>
      </c>
      <c r="H316" s="166" t="s">
        <v>671</v>
      </c>
      <c r="I316" s="166" t="s">
        <v>393</v>
      </c>
      <c r="J316" s="168" t="s">
        <v>674</v>
      </c>
    </row>
    <row r="317" spans="1:10" s="161" customFormat="1">
      <c r="A317" s="161">
        <v>21000057</v>
      </c>
      <c r="B317" s="166" t="s">
        <v>238</v>
      </c>
      <c r="C317" s="166" t="s">
        <v>239</v>
      </c>
      <c r="D317" s="242">
        <v>-56.51</v>
      </c>
      <c r="E317" s="242"/>
      <c r="F317" s="235" t="s">
        <v>748</v>
      </c>
      <c r="G317" s="236">
        <v>44396</v>
      </c>
      <c r="H317" s="166" t="s">
        <v>671</v>
      </c>
      <c r="I317" s="166" t="s">
        <v>262</v>
      </c>
      <c r="J317" s="168" t="s">
        <v>674</v>
      </c>
    </row>
    <row r="318" spans="1:10" s="161" customFormat="1">
      <c r="A318" s="161">
        <v>21000058</v>
      </c>
      <c r="B318" s="166" t="s">
        <v>238</v>
      </c>
      <c r="C318" s="166" t="s">
        <v>239</v>
      </c>
      <c r="D318" s="242">
        <v>4574.53</v>
      </c>
      <c r="E318" s="242"/>
      <c r="F318" s="235" t="s">
        <v>748</v>
      </c>
      <c r="G318" s="236">
        <v>44396</v>
      </c>
      <c r="H318" s="166" t="s">
        <v>671</v>
      </c>
      <c r="I318" s="166" t="s">
        <v>262</v>
      </c>
      <c r="J318" s="168" t="s">
        <v>675</v>
      </c>
    </row>
    <row r="319" spans="1:10" s="161" customFormat="1">
      <c r="A319" s="161">
        <v>21000058</v>
      </c>
      <c r="B319" s="166" t="s">
        <v>238</v>
      </c>
      <c r="C319" s="166" t="s">
        <v>239</v>
      </c>
      <c r="D319" s="242">
        <v>22.62</v>
      </c>
      <c r="E319" s="242"/>
      <c r="F319" s="235" t="s">
        <v>748</v>
      </c>
      <c r="G319" s="236">
        <v>44396</v>
      </c>
      <c r="H319" s="166" t="s">
        <v>671</v>
      </c>
      <c r="I319" s="166" t="s">
        <v>653</v>
      </c>
      <c r="J319" s="168" t="s">
        <v>675</v>
      </c>
    </row>
    <row r="320" spans="1:10" s="161" customFormat="1">
      <c r="A320" s="161">
        <v>21000058</v>
      </c>
      <c r="B320" s="166" t="s">
        <v>238</v>
      </c>
      <c r="C320" s="166" t="s">
        <v>239</v>
      </c>
      <c r="D320" s="242">
        <v>-22.62</v>
      </c>
      <c r="E320" s="242"/>
      <c r="F320" s="235" t="s">
        <v>748</v>
      </c>
      <c r="G320" s="236">
        <v>44396</v>
      </c>
      <c r="H320" s="166" t="s">
        <v>671</v>
      </c>
      <c r="I320" s="166" t="s">
        <v>262</v>
      </c>
      <c r="J320" s="168" t="s">
        <v>675</v>
      </c>
    </row>
    <row r="321" spans="1:10" s="161" customFormat="1">
      <c r="A321" s="161">
        <v>21000058</v>
      </c>
      <c r="B321" s="166" t="s">
        <v>238</v>
      </c>
      <c r="C321" s="166" t="s">
        <v>239</v>
      </c>
      <c r="D321" s="242">
        <v>54.89</v>
      </c>
      <c r="E321" s="242"/>
      <c r="F321" s="235" t="s">
        <v>748</v>
      </c>
      <c r="G321" s="236">
        <v>44396</v>
      </c>
      <c r="H321" s="166" t="s">
        <v>671</v>
      </c>
      <c r="I321" s="166" t="s">
        <v>393</v>
      </c>
      <c r="J321" s="168" t="s">
        <v>675</v>
      </c>
    </row>
    <row r="322" spans="1:10" s="161" customFormat="1">
      <c r="A322" s="161">
        <v>21000058</v>
      </c>
      <c r="B322" s="166" t="s">
        <v>238</v>
      </c>
      <c r="C322" s="166" t="s">
        <v>239</v>
      </c>
      <c r="D322" s="242">
        <v>-54.89</v>
      </c>
      <c r="E322" s="242"/>
      <c r="F322" s="235" t="s">
        <v>748</v>
      </c>
      <c r="G322" s="236">
        <v>44396</v>
      </c>
      <c r="H322" s="166" t="s">
        <v>671</v>
      </c>
      <c r="I322" s="166" t="s">
        <v>262</v>
      </c>
      <c r="J322" s="168" t="s">
        <v>675</v>
      </c>
    </row>
    <row r="323" spans="1:10" s="161" customFormat="1">
      <c r="A323" s="161">
        <v>21000142</v>
      </c>
      <c r="B323" s="166" t="s">
        <v>238</v>
      </c>
      <c r="C323" s="166" t="s">
        <v>239</v>
      </c>
      <c r="D323" s="242">
        <v>9600</v>
      </c>
      <c r="E323" s="242"/>
      <c r="F323" s="235" t="s">
        <v>748</v>
      </c>
      <c r="G323" s="236">
        <v>44398</v>
      </c>
      <c r="H323" s="166" t="s">
        <v>676</v>
      </c>
      <c r="I323" s="166" t="s">
        <v>678</v>
      </c>
      <c r="J323" s="168" t="s">
        <v>677</v>
      </c>
    </row>
    <row r="324" spans="1:10" s="161" customFormat="1">
      <c r="A324" s="161">
        <v>21000143</v>
      </c>
      <c r="B324" s="166" t="s">
        <v>238</v>
      </c>
      <c r="C324" s="166" t="s">
        <v>239</v>
      </c>
      <c r="D324" s="242">
        <v>9600</v>
      </c>
      <c r="E324" s="242"/>
      <c r="F324" s="235" t="s">
        <v>748</v>
      </c>
      <c r="G324" s="236">
        <v>44398</v>
      </c>
      <c r="H324" s="166" t="s">
        <v>679</v>
      </c>
      <c r="I324" s="166" t="s">
        <v>680</v>
      </c>
      <c r="J324" s="168" t="s">
        <v>677</v>
      </c>
    </row>
    <row r="325" spans="1:10" s="161" customFormat="1">
      <c r="A325" s="161">
        <v>21000144</v>
      </c>
      <c r="B325" s="166" t="s">
        <v>238</v>
      </c>
      <c r="C325" s="166" t="s">
        <v>239</v>
      </c>
      <c r="D325" s="242">
        <v>9600</v>
      </c>
      <c r="E325" s="242"/>
      <c r="F325" s="235" t="s">
        <v>748</v>
      </c>
      <c r="G325" s="236">
        <v>44398</v>
      </c>
      <c r="H325" s="166" t="s">
        <v>681</v>
      </c>
      <c r="I325" s="166" t="s">
        <v>666</v>
      </c>
      <c r="J325" s="168" t="s">
        <v>677</v>
      </c>
    </row>
    <row r="326" spans="1:10" s="161" customFormat="1">
      <c r="A326" s="161">
        <v>21000059</v>
      </c>
      <c r="B326" s="166" t="s">
        <v>238</v>
      </c>
      <c r="C326" s="166" t="s">
        <v>239</v>
      </c>
      <c r="D326" s="242">
        <v>19698.900000000001</v>
      </c>
      <c r="E326" s="242"/>
      <c r="F326" s="235" t="s">
        <v>748</v>
      </c>
      <c r="G326" s="236">
        <v>44403</v>
      </c>
      <c r="H326" s="166" t="s">
        <v>682</v>
      </c>
      <c r="I326" s="166" t="s">
        <v>262</v>
      </c>
      <c r="J326" s="168" t="s">
        <v>683</v>
      </c>
    </row>
    <row r="327" spans="1:10" s="161" customFormat="1">
      <c r="A327" s="161">
        <v>21000059</v>
      </c>
      <c r="B327" s="166" t="s">
        <v>238</v>
      </c>
      <c r="C327" s="166" t="s">
        <v>239</v>
      </c>
      <c r="D327" s="242">
        <v>477.6</v>
      </c>
      <c r="E327" s="242"/>
      <c r="F327" s="235" t="s">
        <v>748</v>
      </c>
      <c r="G327" s="236">
        <v>44403</v>
      </c>
      <c r="H327" s="166" t="s">
        <v>682</v>
      </c>
      <c r="I327" s="166" t="s">
        <v>279</v>
      </c>
      <c r="J327" s="168" t="s">
        <v>683</v>
      </c>
    </row>
    <row r="328" spans="1:10" s="161" customFormat="1">
      <c r="A328" s="161">
        <v>21000059</v>
      </c>
      <c r="B328" s="166" t="s">
        <v>238</v>
      </c>
      <c r="C328" s="166" t="s">
        <v>239</v>
      </c>
      <c r="D328" s="242">
        <v>-477.6</v>
      </c>
      <c r="E328" s="242"/>
      <c r="F328" s="235" t="s">
        <v>748</v>
      </c>
      <c r="G328" s="236">
        <v>44403</v>
      </c>
      <c r="H328" s="166" t="s">
        <v>682</v>
      </c>
      <c r="I328" s="166" t="s">
        <v>262</v>
      </c>
      <c r="J328" s="168" t="s">
        <v>683</v>
      </c>
    </row>
    <row r="329" spans="1:10" s="161" customFormat="1">
      <c r="A329" s="161">
        <v>21000059</v>
      </c>
      <c r="B329" s="166" t="s">
        <v>238</v>
      </c>
      <c r="C329" s="166" t="s">
        <v>239</v>
      </c>
      <c r="D329" s="242">
        <v>236.39</v>
      </c>
      <c r="E329" s="242"/>
      <c r="F329" s="235" t="s">
        <v>748</v>
      </c>
      <c r="G329" s="236">
        <v>44403</v>
      </c>
      <c r="H329" s="166" t="s">
        <v>682</v>
      </c>
      <c r="I329" s="166" t="s">
        <v>393</v>
      </c>
      <c r="J329" s="168" t="s">
        <v>683</v>
      </c>
    </row>
    <row r="330" spans="1:10" s="161" customFormat="1">
      <c r="A330" s="161">
        <v>21000059</v>
      </c>
      <c r="B330" s="166" t="s">
        <v>238</v>
      </c>
      <c r="C330" s="166" t="s">
        <v>239</v>
      </c>
      <c r="D330" s="242">
        <v>-236.39</v>
      </c>
      <c r="E330" s="242"/>
      <c r="F330" s="235" t="s">
        <v>748</v>
      </c>
      <c r="G330" s="236">
        <v>44403</v>
      </c>
      <c r="H330" s="166" t="s">
        <v>682</v>
      </c>
      <c r="I330" s="166" t="s">
        <v>262</v>
      </c>
      <c r="J330" s="168" t="s">
        <v>683</v>
      </c>
    </row>
    <row r="331" spans="1:10" s="161" customFormat="1">
      <c r="A331" s="161">
        <v>21000060</v>
      </c>
      <c r="B331" s="166" t="s">
        <v>238</v>
      </c>
      <c r="C331" s="166" t="s">
        <v>239</v>
      </c>
      <c r="D331" s="242">
        <v>19698.900000000001</v>
      </c>
      <c r="E331" s="242"/>
      <c r="F331" s="235" t="s">
        <v>748</v>
      </c>
      <c r="G331" s="236">
        <v>44403</v>
      </c>
      <c r="H331" s="166" t="s">
        <v>682</v>
      </c>
      <c r="I331" s="166" t="s">
        <v>262</v>
      </c>
      <c r="J331" s="168" t="s">
        <v>684</v>
      </c>
    </row>
    <row r="332" spans="1:10" s="161" customFormat="1">
      <c r="A332" s="161">
        <v>21000060</v>
      </c>
      <c r="B332" s="166" t="s">
        <v>238</v>
      </c>
      <c r="C332" s="166" t="s">
        <v>239</v>
      </c>
      <c r="D332" s="242">
        <v>477.6</v>
      </c>
      <c r="E332" s="242"/>
      <c r="F332" s="235" t="s">
        <v>748</v>
      </c>
      <c r="G332" s="236">
        <v>44403</v>
      </c>
      <c r="H332" s="166" t="s">
        <v>682</v>
      </c>
      <c r="I332" s="166" t="s">
        <v>279</v>
      </c>
      <c r="J332" s="168" t="s">
        <v>684</v>
      </c>
    </row>
    <row r="333" spans="1:10" s="161" customFormat="1">
      <c r="A333" s="161">
        <v>21000060</v>
      </c>
      <c r="B333" s="166" t="s">
        <v>238</v>
      </c>
      <c r="C333" s="166" t="s">
        <v>239</v>
      </c>
      <c r="D333" s="242">
        <v>-477.6</v>
      </c>
      <c r="E333" s="242"/>
      <c r="F333" s="235" t="s">
        <v>748</v>
      </c>
      <c r="G333" s="236">
        <v>44403</v>
      </c>
      <c r="H333" s="166" t="s">
        <v>682</v>
      </c>
      <c r="I333" s="166" t="s">
        <v>262</v>
      </c>
      <c r="J333" s="168" t="s">
        <v>684</v>
      </c>
    </row>
    <row r="334" spans="1:10" s="161" customFormat="1">
      <c r="A334" s="161">
        <v>21000060</v>
      </c>
      <c r="B334" s="166" t="s">
        <v>238</v>
      </c>
      <c r="C334" s="166" t="s">
        <v>239</v>
      </c>
      <c r="D334" s="242">
        <v>236.39</v>
      </c>
      <c r="E334" s="242"/>
      <c r="F334" s="235" t="s">
        <v>748</v>
      </c>
      <c r="G334" s="236">
        <v>44403</v>
      </c>
      <c r="H334" s="166" t="s">
        <v>682</v>
      </c>
      <c r="I334" s="166" t="s">
        <v>393</v>
      </c>
      <c r="J334" s="168" t="s">
        <v>684</v>
      </c>
    </row>
    <row r="335" spans="1:10" s="161" customFormat="1">
      <c r="A335" s="161">
        <v>21000060</v>
      </c>
      <c r="B335" s="166" t="s">
        <v>238</v>
      </c>
      <c r="C335" s="166" t="s">
        <v>239</v>
      </c>
      <c r="D335" s="242">
        <v>-236.39</v>
      </c>
      <c r="E335" s="242"/>
      <c r="F335" s="235" t="s">
        <v>748</v>
      </c>
      <c r="G335" s="236">
        <v>44403</v>
      </c>
      <c r="H335" s="166" t="s">
        <v>682</v>
      </c>
      <c r="I335" s="166" t="s">
        <v>262</v>
      </c>
      <c r="J335" s="168" t="s">
        <v>684</v>
      </c>
    </row>
    <row r="336" spans="1:10" s="161" customFormat="1">
      <c r="A336" s="161">
        <v>21000061</v>
      </c>
      <c r="B336" s="166" t="s">
        <v>238</v>
      </c>
      <c r="C336" s="166" t="s">
        <v>239</v>
      </c>
      <c r="D336" s="242">
        <v>20651.3</v>
      </c>
      <c r="E336" s="242"/>
      <c r="F336" s="235" t="s">
        <v>748</v>
      </c>
      <c r="G336" s="236">
        <v>44403</v>
      </c>
      <c r="H336" s="166" t="s">
        <v>682</v>
      </c>
      <c r="I336" s="166" t="s">
        <v>262</v>
      </c>
      <c r="J336" s="168" t="s">
        <v>685</v>
      </c>
    </row>
    <row r="337" spans="1:10" s="161" customFormat="1">
      <c r="A337" s="161">
        <v>21000061</v>
      </c>
      <c r="B337" s="166" t="s">
        <v>238</v>
      </c>
      <c r="C337" s="166" t="s">
        <v>239</v>
      </c>
      <c r="D337" s="242">
        <v>500.69</v>
      </c>
      <c r="E337" s="242"/>
      <c r="F337" s="235" t="s">
        <v>748</v>
      </c>
      <c r="G337" s="236">
        <v>44403</v>
      </c>
      <c r="H337" s="166" t="s">
        <v>682</v>
      </c>
      <c r="I337" s="166" t="s">
        <v>279</v>
      </c>
      <c r="J337" s="168" t="s">
        <v>685</v>
      </c>
    </row>
    <row r="338" spans="1:10" s="161" customFormat="1">
      <c r="A338" s="161">
        <v>21000061</v>
      </c>
      <c r="B338" s="166" t="s">
        <v>238</v>
      </c>
      <c r="C338" s="166" t="s">
        <v>239</v>
      </c>
      <c r="D338" s="242">
        <v>-500.69</v>
      </c>
      <c r="E338" s="242"/>
      <c r="F338" s="235" t="s">
        <v>748</v>
      </c>
      <c r="G338" s="236">
        <v>44403</v>
      </c>
      <c r="H338" s="166" t="s">
        <v>682</v>
      </c>
      <c r="I338" s="166" t="s">
        <v>262</v>
      </c>
      <c r="J338" s="168" t="s">
        <v>685</v>
      </c>
    </row>
    <row r="339" spans="1:10" s="161" customFormat="1">
      <c r="A339" s="161">
        <v>21000061</v>
      </c>
      <c r="B339" s="166" t="s">
        <v>238</v>
      </c>
      <c r="C339" s="166" t="s">
        <v>239</v>
      </c>
      <c r="D339" s="242">
        <v>247.82</v>
      </c>
      <c r="E339" s="242"/>
      <c r="F339" s="235" t="s">
        <v>748</v>
      </c>
      <c r="G339" s="236">
        <v>44403</v>
      </c>
      <c r="H339" s="166" t="s">
        <v>682</v>
      </c>
      <c r="I339" s="166" t="s">
        <v>393</v>
      </c>
      <c r="J339" s="168" t="s">
        <v>685</v>
      </c>
    </row>
    <row r="340" spans="1:10" s="161" customFormat="1">
      <c r="A340" s="161">
        <v>21000061</v>
      </c>
      <c r="B340" s="166" t="s">
        <v>238</v>
      </c>
      <c r="C340" s="166" t="s">
        <v>239</v>
      </c>
      <c r="D340" s="242">
        <v>-247.82</v>
      </c>
      <c r="E340" s="242"/>
      <c r="F340" s="235" t="s">
        <v>748</v>
      </c>
      <c r="G340" s="236">
        <v>44403</v>
      </c>
      <c r="H340" s="166" t="s">
        <v>682</v>
      </c>
      <c r="I340" s="166" t="s">
        <v>262</v>
      </c>
      <c r="J340" s="168" t="s">
        <v>685</v>
      </c>
    </row>
    <row r="341" spans="1:10" s="161" customFormat="1">
      <c r="A341" s="161">
        <v>21000147</v>
      </c>
      <c r="B341" s="166" t="s">
        <v>238</v>
      </c>
      <c r="C341" s="166" t="s">
        <v>239</v>
      </c>
      <c r="D341" s="242">
        <v>80000</v>
      </c>
      <c r="E341" s="242"/>
      <c r="F341" s="235" t="s">
        <v>748</v>
      </c>
      <c r="G341" s="236">
        <v>44403</v>
      </c>
      <c r="H341" s="166" t="s">
        <v>686</v>
      </c>
      <c r="I341" s="166" t="s">
        <v>688</v>
      </c>
      <c r="J341" s="168" t="s">
        <v>687</v>
      </c>
    </row>
    <row r="342" spans="1:10" s="161" customFormat="1">
      <c r="A342" s="161">
        <v>21000148</v>
      </c>
      <c r="B342" s="166" t="s">
        <v>238</v>
      </c>
      <c r="C342" s="166" t="s">
        <v>239</v>
      </c>
      <c r="D342" s="242">
        <v>70000</v>
      </c>
      <c r="E342" s="242"/>
      <c r="F342" s="235" t="s">
        <v>748</v>
      </c>
      <c r="G342" s="236">
        <v>44403</v>
      </c>
      <c r="H342" s="166" t="s">
        <v>689</v>
      </c>
      <c r="I342" s="166" t="s">
        <v>691</v>
      </c>
      <c r="J342" s="168" t="s">
        <v>690</v>
      </c>
    </row>
    <row r="343" spans="1:10" s="161" customFormat="1">
      <c r="A343" s="161">
        <v>21000156</v>
      </c>
      <c r="B343" s="166" t="s">
        <v>238</v>
      </c>
      <c r="C343" s="166" t="s">
        <v>239</v>
      </c>
      <c r="D343" s="242">
        <v>65000</v>
      </c>
      <c r="E343" s="242"/>
      <c r="F343" s="235" t="s">
        <v>748</v>
      </c>
      <c r="G343" s="236">
        <v>44406</v>
      </c>
      <c r="H343" s="166" t="s">
        <v>692</v>
      </c>
      <c r="I343" s="166" t="s">
        <v>694</v>
      </c>
      <c r="J343" s="168" t="s">
        <v>693</v>
      </c>
    </row>
    <row r="344" spans="1:10" s="161" customFormat="1">
      <c r="A344" s="161">
        <v>21000151</v>
      </c>
      <c r="B344" s="166" t="s">
        <v>238</v>
      </c>
      <c r="C344" s="166" t="s">
        <v>239</v>
      </c>
      <c r="D344" s="242">
        <v>30000</v>
      </c>
      <c r="E344" s="242"/>
      <c r="F344" s="235" t="s">
        <v>748</v>
      </c>
      <c r="G344" s="236">
        <v>44407</v>
      </c>
      <c r="H344" s="166" t="s">
        <v>695</v>
      </c>
      <c r="I344" s="166" t="s">
        <v>678</v>
      </c>
      <c r="J344" s="168" t="s">
        <v>696</v>
      </c>
    </row>
    <row r="345" spans="1:10" s="161" customFormat="1">
      <c r="A345" s="161">
        <v>21000152</v>
      </c>
      <c r="B345" s="166" t="s">
        <v>238</v>
      </c>
      <c r="C345" s="166" t="s">
        <v>239</v>
      </c>
      <c r="D345" s="242">
        <v>30000</v>
      </c>
      <c r="E345" s="242"/>
      <c r="F345" s="235" t="s">
        <v>748</v>
      </c>
      <c r="G345" s="236">
        <v>44407</v>
      </c>
      <c r="H345" s="166" t="s">
        <v>697</v>
      </c>
      <c r="I345" s="166" t="s">
        <v>698</v>
      </c>
      <c r="J345" s="168" t="s">
        <v>696</v>
      </c>
    </row>
    <row r="346" spans="1:10" s="161" customFormat="1">
      <c r="A346" s="161">
        <v>21000153</v>
      </c>
      <c r="B346" s="166" t="s">
        <v>238</v>
      </c>
      <c r="C346" s="166" t="s">
        <v>239</v>
      </c>
      <c r="D346" s="242">
        <v>30000</v>
      </c>
      <c r="E346" s="242"/>
      <c r="F346" s="235" t="s">
        <v>748</v>
      </c>
      <c r="G346" s="236">
        <v>44407</v>
      </c>
      <c r="H346" s="166" t="s">
        <v>699</v>
      </c>
      <c r="I346" s="166" t="s">
        <v>700</v>
      </c>
      <c r="J346" s="168" t="s">
        <v>696</v>
      </c>
    </row>
    <row r="347" spans="1:10" s="161" customFormat="1">
      <c r="A347" s="161">
        <v>21000154</v>
      </c>
      <c r="B347" s="166" t="s">
        <v>238</v>
      </c>
      <c r="C347" s="166" t="s">
        <v>239</v>
      </c>
      <c r="D347" s="242">
        <v>30000</v>
      </c>
      <c r="E347" s="242"/>
      <c r="F347" s="235" t="s">
        <v>748</v>
      </c>
      <c r="G347" s="236">
        <v>44407</v>
      </c>
      <c r="H347" s="166" t="s">
        <v>701</v>
      </c>
      <c r="I347" s="166" t="s">
        <v>584</v>
      </c>
      <c r="J347" s="168" t="s">
        <v>696</v>
      </c>
    </row>
    <row r="348" spans="1:10" s="161" customFormat="1">
      <c r="A348" s="161">
        <v>21000155</v>
      </c>
      <c r="B348" s="166" t="s">
        <v>238</v>
      </c>
      <c r="C348" s="166" t="s">
        <v>239</v>
      </c>
      <c r="D348" s="242">
        <v>40000</v>
      </c>
      <c r="E348" s="242"/>
      <c r="F348" s="235" t="s">
        <v>748</v>
      </c>
      <c r="G348" s="236">
        <v>44407</v>
      </c>
      <c r="H348" s="166" t="s">
        <v>702</v>
      </c>
      <c r="I348" s="166" t="s">
        <v>703</v>
      </c>
      <c r="J348" s="168" t="s">
        <v>696</v>
      </c>
    </row>
    <row r="349" spans="1:10" s="161" customFormat="1">
      <c r="A349" s="161">
        <v>21000157</v>
      </c>
      <c r="B349" s="166" t="s">
        <v>238</v>
      </c>
      <c r="C349" s="166" t="s">
        <v>239</v>
      </c>
      <c r="D349" s="242">
        <v>120000</v>
      </c>
      <c r="E349" s="242"/>
      <c r="F349" s="235" t="s">
        <v>748</v>
      </c>
      <c r="G349" s="236">
        <v>44407</v>
      </c>
      <c r="H349" s="166" t="s">
        <v>704</v>
      </c>
      <c r="I349" s="166" t="s">
        <v>706</v>
      </c>
      <c r="J349" s="168" t="s">
        <v>705</v>
      </c>
    </row>
    <row r="350" spans="1:10" s="161" customFormat="1">
      <c r="A350" s="161">
        <v>21000158</v>
      </c>
      <c r="B350" s="166" t="s">
        <v>238</v>
      </c>
      <c r="C350" s="166" t="s">
        <v>239</v>
      </c>
      <c r="D350" s="242">
        <v>70000</v>
      </c>
      <c r="E350" s="242"/>
      <c r="F350" s="235" t="s">
        <v>748</v>
      </c>
      <c r="G350" s="236">
        <v>44407</v>
      </c>
      <c r="H350" s="166" t="s">
        <v>707</v>
      </c>
      <c r="I350" s="166" t="s">
        <v>709</v>
      </c>
      <c r="J350" s="168" t="s">
        <v>708</v>
      </c>
    </row>
    <row r="351" spans="1:10" s="161" customFormat="1">
      <c r="A351" s="161">
        <v>21000159</v>
      </c>
      <c r="B351" s="166" t="s">
        <v>238</v>
      </c>
      <c r="C351" s="166" t="s">
        <v>239</v>
      </c>
      <c r="D351" s="242">
        <v>120000</v>
      </c>
      <c r="E351" s="242"/>
      <c r="F351" s="235" t="s">
        <v>748</v>
      </c>
      <c r="G351" s="236">
        <v>44407</v>
      </c>
      <c r="H351" s="166" t="s">
        <v>710</v>
      </c>
      <c r="I351" s="166" t="s">
        <v>712</v>
      </c>
      <c r="J351" s="168" t="s">
        <v>711</v>
      </c>
    </row>
    <row r="352" spans="1:10" s="161" customFormat="1">
      <c r="A352" s="161">
        <v>21000160</v>
      </c>
      <c r="B352" s="166" t="s">
        <v>238</v>
      </c>
      <c r="C352" s="166" t="s">
        <v>239</v>
      </c>
      <c r="D352" s="242">
        <v>126250</v>
      </c>
      <c r="E352" s="242"/>
      <c r="F352" s="235" t="s">
        <v>748</v>
      </c>
      <c r="G352" s="236">
        <v>44407</v>
      </c>
      <c r="H352" s="166" t="s">
        <v>713</v>
      </c>
      <c r="I352" s="166" t="s">
        <v>715</v>
      </c>
      <c r="J352" s="168" t="s">
        <v>714</v>
      </c>
    </row>
    <row r="353" spans="1:10" s="161" customFormat="1">
      <c r="A353" s="161">
        <v>21000162</v>
      </c>
      <c r="B353" s="166" t="s">
        <v>238</v>
      </c>
      <c r="C353" s="166" t="s">
        <v>239</v>
      </c>
      <c r="D353" s="242">
        <v>30000</v>
      </c>
      <c r="E353" s="242"/>
      <c r="F353" s="235" t="s">
        <v>748</v>
      </c>
      <c r="G353" s="236">
        <v>44407</v>
      </c>
      <c r="H353" s="166" t="s">
        <v>716</v>
      </c>
      <c r="I353" s="166" t="s">
        <v>680</v>
      </c>
      <c r="J353" s="168" t="s">
        <v>717</v>
      </c>
    </row>
    <row r="354" spans="1:10" s="161" customFormat="1">
      <c r="A354" s="161">
        <v>21000163</v>
      </c>
      <c r="B354" s="166" t="s">
        <v>238</v>
      </c>
      <c r="C354" s="244" t="s">
        <v>421</v>
      </c>
      <c r="D354" s="242">
        <v>126250</v>
      </c>
      <c r="E354" s="242"/>
      <c r="F354" s="235" t="s">
        <v>748</v>
      </c>
      <c r="G354" s="236">
        <v>44407</v>
      </c>
      <c r="H354" s="166" t="s">
        <v>718</v>
      </c>
      <c r="I354" s="166" t="s">
        <v>720</v>
      </c>
      <c r="J354" s="168" t="s">
        <v>719</v>
      </c>
    </row>
    <row r="355" spans="1:10" s="161" customFormat="1">
      <c r="B355" s="166"/>
      <c r="C355" s="235"/>
      <c r="D355" s="250">
        <f>SUM(D252:D354)</f>
        <v>1826497.4800000004</v>
      </c>
      <c r="E355" s="250"/>
      <c r="F355" s="235"/>
      <c r="G355" s="236"/>
      <c r="H355" s="166"/>
      <c r="I355" s="166"/>
      <c r="J355" s="168"/>
    </row>
    <row r="356" spans="1:10" s="161" customFormat="1" ht="18.75">
      <c r="A356" s="109" t="s">
        <v>801</v>
      </c>
      <c r="B356" s="166"/>
      <c r="C356" s="235"/>
      <c r="D356" s="242"/>
      <c r="E356" s="242"/>
      <c r="F356" s="235"/>
      <c r="G356" s="236"/>
      <c r="H356" s="166"/>
      <c r="I356" s="166"/>
      <c r="J356" s="168"/>
    </row>
    <row r="357" spans="1:10" s="161" customFormat="1">
      <c r="A357" s="169" t="s">
        <v>746</v>
      </c>
      <c r="B357" s="169" t="s">
        <v>406</v>
      </c>
      <c r="C357" s="169" t="s">
        <v>233</v>
      </c>
      <c r="D357" s="169" t="s">
        <v>234</v>
      </c>
      <c r="E357" s="169"/>
      <c r="F357" s="249" t="s">
        <v>747</v>
      </c>
      <c r="G357" s="249" t="s">
        <v>407</v>
      </c>
      <c r="H357" s="169" t="s">
        <v>231</v>
      </c>
      <c r="I357" s="169" t="s">
        <v>236</v>
      </c>
      <c r="J357" s="245" t="s">
        <v>235</v>
      </c>
    </row>
    <row r="358" spans="1:10" s="161" customFormat="1">
      <c r="A358" s="161">
        <v>21000063</v>
      </c>
      <c r="B358" s="166" t="s">
        <v>238</v>
      </c>
      <c r="C358" s="166" t="s">
        <v>239</v>
      </c>
      <c r="D358" s="242">
        <v>122229.63</v>
      </c>
      <c r="E358" s="242"/>
      <c r="F358" s="235" t="s">
        <v>748</v>
      </c>
      <c r="G358" s="236">
        <v>44420</v>
      </c>
      <c r="H358" s="166" t="s">
        <v>753</v>
      </c>
      <c r="I358" s="166" t="s">
        <v>752</v>
      </c>
      <c r="J358" s="168" t="s">
        <v>754</v>
      </c>
    </row>
    <row r="359" spans="1:10" s="161" customFormat="1">
      <c r="A359" s="161">
        <v>21000063</v>
      </c>
      <c r="B359" s="166" t="s">
        <v>238</v>
      </c>
      <c r="C359" s="166" t="s">
        <v>239</v>
      </c>
      <c r="D359" s="242">
        <v>2109.5300000000002</v>
      </c>
      <c r="E359" s="242"/>
      <c r="F359" s="235" t="s">
        <v>748</v>
      </c>
      <c r="G359" s="236">
        <v>44420</v>
      </c>
      <c r="H359" s="166" t="s">
        <v>753</v>
      </c>
      <c r="I359" s="166" t="s">
        <v>653</v>
      </c>
      <c r="J359" s="168" t="s">
        <v>754</v>
      </c>
    </row>
    <row r="360" spans="1:10" s="161" customFormat="1">
      <c r="A360" s="161">
        <v>21000063</v>
      </c>
      <c r="B360" s="166" t="s">
        <v>238</v>
      </c>
      <c r="C360" s="166" t="s">
        <v>239</v>
      </c>
      <c r="D360" s="242">
        <v>-2109.5300000000002</v>
      </c>
      <c r="E360" s="242"/>
      <c r="F360" s="235" t="s">
        <v>748</v>
      </c>
      <c r="G360" s="236">
        <v>44420</v>
      </c>
      <c r="H360" s="166" t="s">
        <v>753</v>
      </c>
      <c r="I360" s="166" t="s">
        <v>752</v>
      </c>
      <c r="J360" s="168" t="s">
        <v>754</v>
      </c>
    </row>
    <row r="361" spans="1:10" s="161" customFormat="1">
      <c r="A361" s="161">
        <v>21000067</v>
      </c>
      <c r="B361" s="166" t="s">
        <v>238</v>
      </c>
      <c r="C361" s="166" t="s">
        <v>239</v>
      </c>
      <c r="D361" s="242">
        <v>2466.39</v>
      </c>
      <c r="E361" s="242"/>
      <c r="F361" s="235" t="s">
        <v>748</v>
      </c>
      <c r="G361" s="236">
        <v>44420</v>
      </c>
      <c r="H361" s="166" t="s">
        <v>451</v>
      </c>
      <c r="I361" s="166" t="s">
        <v>453</v>
      </c>
      <c r="J361" s="168" t="s">
        <v>755</v>
      </c>
    </row>
    <row r="362" spans="1:10" s="161" customFormat="1">
      <c r="A362" s="161">
        <v>21000067</v>
      </c>
      <c r="B362" s="166" t="s">
        <v>238</v>
      </c>
      <c r="C362" s="166" t="s">
        <v>239</v>
      </c>
      <c r="D362" s="242">
        <v>37</v>
      </c>
      <c r="E362" s="242"/>
      <c r="F362" s="235" t="s">
        <v>748</v>
      </c>
      <c r="G362" s="236">
        <v>44420</v>
      </c>
      <c r="H362" s="166" t="s">
        <v>451</v>
      </c>
      <c r="I362" s="166" t="s">
        <v>393</v>
      </c>
      <c r="J362" s="168" t="s">
        <v>755</v>
      </c>
    </row>
    <row r="363" spans="1:10" s="161" customFormat="1">
      <c r="A363" s="161">
        <v>21000067</v>
      </c>
      <c r="B363" s="166" t="s">
        <v>238</v>
      </c>
      <c r="C363" s="166" t="s">
        <v>239</v>
      </c>
      <c r="D363" s="242">
        <v>-37</v>
      </c>
      <c r="E363" s="242"/>
      <c r="F363" s="235" t="s">
        <v>748</v>
      </c>
      <c r="G363" s="236">
        <v>44420</v>
      </c>
      <c r="H363" s="166" t="s">
        <v>451</v>
      </c>
      <c r="I363" s="166" t="s">
        <v>453</v>
      </c>
      <c r="J363" s="168" t="s">
        <v>755</v>
      </c>
    </row>
    <row r="364" spans="1:10" s="161" customFormat="1">
      <c r="A364" s="161">
        <v>21000068</v>
      </c>
      <c r="B364" s="166" t="s">
        <v>238</v>
      </c>
      <c r="C364" s="166" t="s">
        <v>239</v>
      </c>
      <c r="D364" s="242">
        <v>2699.85</v>
      </c>
      <c r="E364" s="242"/>
      <c r="F364" s="235" t="s">
        <v>748</v>
      </c>
      <c r="G364" s="236">
        <v>44420</v>
      </c>
      <c r="H364" s="166" t="s">
        <v>756</v>
      </c>
      <c r="I364" s="166" t="s">
        <v>453</v>
      </c>
      <c r="J364" s="168" t="s">
        <v>755</v>
      </c>
    </row>
    <row r="365" spans="1:10" s="161" customFormat="1">
      <c r="A365" s="161">
        <v>21000068</v>
      </c>
      <c r="B365" s="166" t="s">
        <v>238</v>
      </c>
      <c r="C365" s="166" t="s">
        <v>239</v>
      </c>
      <c r="D365" s="242">
        <v>79.790000000000006</v>
      </c>
      <c r="E365" s="242"/>
      <c r="F365" s="235" t="s">
        <v>748</v>
      </c>
      <c r="G365" s="236">
        <v>44420</v>
      </c>
      <c r="H365" s="166" t="s">
        <v>756</v>
      </c>
      <c r="I365" s="166" t="s">
        <v>432</v>
      </c>
      <c r="J365" s="168" t="s">
        <v>755</v>
      </c>
    </row>
    <row r="366" spans="1:10" s="161" customFormat="1">
      <c r="A366" s="161">
        <v>21000068</v>
      </c>
      <c r="B366" s="166" t="s">
        <v>238</v>
      </c>
      <c r="C366" s="166" t="s">
        <v>239</v>
      </c>
      <c r="D366" s="242">
        <v>-79.790000000000006</v>
      </c>
      <c r="E366" s="242"/>
      <c r="F366" s="235" t="s">
        <v>748</v>
      </c>
      <c r="G366" s="236">
        <v>44420</v>
      </c>
      <c r="H366" s="166" t="s">
        <v>756</v>
      </c>
      <c r="I366" s="166" t="s">
        <v>453</v>
      </c>
      <c r="J366" s="168" t="s">
        <v>755</v>
      </c>
    </row>
    <row r="367" spans="1:10" s="161" customFormat="1">
      <c r="A367" s="161">
        <v>21000068</v>
      </c>
      <c r="B367" s="166" t="s">
        <v>238</v>
      </c>
      <c r="C367" s="166" t="s">
        <v>239</v>
      </c>
      <c r="D367" s="242">
        <v>292.55</v>
      </c>
      <c r="E367" s="242"/>
      <c r="F367" s="235" t="s">
        <v>748</v>
      </c>
      <c r="G367" s="236">
        <v>44420</v>
      </c>
      <c r="H367" s="166" t="s">
        <v>756</v>
      </c>
      <c r="I367" s="166" t="s">
        <v>447</v>
      </c>
      <c r="J367" s="168" t="s">
        <v>755</v>
      </c>
    </row>
    <row r="368" spans="1:10" s="161" customFormat="1">
      <c r="A368" s="161">
        <v>21000068</v>
      </c>
      <c r="B368" s="166" t="s">
        <v>238</v>
      </c>
      <c r="C368" s="166" t="s">
        <v>239</v>
      </c>
      <c r="D368" s="242">
        <v>-292.55</v>
      </c>
      <c r="E368" s="242"/>
      <c r="F368" s="235" t="s">
        <v>748</v>
      </c>
      <c r="G368" s="236">
        <v>44420</v>
      </c>
      <c r="H368" s="166" t="s">
        <v>756</v>
      </c>
      <c r="I368" s="166" t="s">
        <v>453</v>
      </c>
      <c r="J368" s="168" t="s">
        <v>755</v>
      </c>
    </row>
    <row r="369" spans="1:10" s="161" customFormat="1">
      <c r="A369" s="161">
        <v>21000068</v>
      </c>
      <c r="B369" s="166" t="s">
        <v>238</v>
      </c>
      <c r="C369" s="166" t="s">
        <v>239</v>
      </c>
      <c r="D369" s="242">
        <v>40.49</v>
      </c>
      <c r="E369" s="242"/>
      <c r="F369" s="235" t="s">
        <v>748</v>
      </c>
      <c r="G369" s="236">
        <v>44420</v>
      </c>
      <c r="H369" s="166" t="s">
        <v>756</v>
      </c>
      <c r="I369" s="166" t="s">
        <v>393</v>
      </c>
      <c r="J369" s="168" t="s">
        <v>755</v>
      </c>
    </row>
    <row r="370" spans="1:10" s="161" customFormat="1">
      <c r="A370" s="161">
        <v>21000068</v>
      </c>
      <c r="B370" s="166" t="s">
        <v>238</v>
      </c>
      <c r="C370" s="166" t="s">
        <v>239</v>
      </c>
      <c r="D370" s="242">
        <v>-40.49</v>
      </c>
      <c r="E370" s="242"/>
      <c r="F370" s="235" t="s">
        <v>748</v>
      </c>
      <c r="G370" s="236">
        <v>44420</v>
      </c>
      <c r="H370" s="166" t="s">
        <v>756</v>
      </c>
      <c r="I370" s="166" t="s">
        <v>453</v>
      </c>
      <c r="J370" s="168" t="s">
        <v>755</v>
      </c>
    </row>
    <row r="371" spans="1:10" s="161" customFormat="1">
      <c r="A371" s="161">
        <v>21000069</v>
      </c>
      <c r="B371" s="166" t="s">
        <v>238</v>
      </c>
      <c r="C371" s="166" t="s">
        <v>239</v>
      </c>
      <c r="D371" s="242">
        <v>262832.55</v>
      </c>
      <c r="E371" s="242"/>
      <c r="F371" s="235" t="s">
        <v>748</v>
      </c>
      <c r="G371" s="236">
        <v>44421</v>
      </c>
      <c r="H371" s="166" t="s">
        <v>389</v>
      </c>
      <c r="I371" s="166" t="s">
        <v>391</v>
      </c>
      <c r="J371" s="168" t="s">
        <v>757</v>
      </c>
    </row>
    <row r="372" spans="1:10" s="161" customFormat="1">
      <c r="A372" s="161">
        <v>21000069</v>
      </c>
      <c r="B372" s="166" t="s">
        <v>238</v>
      </c>
      <c r="C372" s="166" t="s">
        <v>239</v>
      </c>
      <c r="D372" s="242">
        <v>3821.58</v>
      </c>
      <c r="E372" s="242"/>
      <c r="F372" s="235" t="s">
        <v>748</v>
      </c>
      <c r="G372" s="236">
        <v>44421</v>
      </c>
      <c r="H372" s="166" t="s">
        <v>389</v>
      </c>
      <c r="I372" s="166" t="s">
        <v>392</v>
      </c>
      <c r="J372" s="168" t="s">
        <v>757</v>
      </c>
    </row>
    <row r="373" spans="1:10" s="161" customFormat="1">
      <c r="A373" s="161">
        <v>21000069</v>
      </c>
      <c r="B373" s="166" t="s">
        <v>238</v>
      </c>
      <c r="C373" s="166" t="s">
        <v>239</v>
      </c>
      <c r="D373" s="242">
        <v>-3821.58</v>
      </c>
      <c r="E373" s="242"/>
      <c r="F373" s="235" t="s">
        <v>748</v>
      </c>
      <c r="G373" s="236">
        <v>44421</v>
      </c>
      <c r="H373" s="166" t="s">
        <v>389</v>
      </c>
      <c r="I373" s="166" t="s">
        <v>391</v>
      </c>
      <c r="J373" s="168" t="s">
        <v>757</v>
      </c>
    </row>
    <row r="374" spans="1:10" s="161" customFormat="1">
      <c r="A374" s="161">
        <v>21000069</v>
      </c>
      <c r="B374" s="166" t="s">
        <v>238</v>
      </c>
      <c r="C374" s="166" t="s">
        <v>239</v>
      </c>
      <c r="D374" s="242">
        <v>3153.99</v>
      </c>
      <c r="E374" s="242"/>
      <c r="F374" s="235" t="s">
        <v>748</v>
      </c>
      <c r="G374" s="236">
        <v>44421</v>
      </c>
      <c r="H374" s="166" t="s">
        <v>389</v>
      </c>
      <c r="I374" s="166" t="s">
        <v>393</v>
      </c>
      <c r="J374" s="168" t="s">
        <v>757</v>
      </c>
    </row>
    <row r="375" spans="1:10" s="161" customFormat="1">
      <c r="A375" s="161">
        <v>21000069</v>
      </c>
      <c r="B375" s="166" t="s">
        <v>238</v>
      </c>
      <c r="C375" s="166" t="s">
        <v>239</v>
      </c>
      <c r="D375" s="242">
        <v>-3153.99</v>
      </c>
      <c r="E375" s="242"/>
      <c r="F375" s="235" t="s">
        <v>748</v>
      </c>
      <c r="G375" s="236">
        <v>44421</v>
      </c>
      <c r="H375" s="166" t="s">
        <v>389</v>
      </c>
      <c r="I375" s="166" t="s">
        <v>391</v>
      </c>
      <c r="J375" s="168" t="s">
        <v>757</v>
      </c>
    </row>
    <row r="376" spans="1:10" s="161" customFormat="1">
      <c r="A376" s="161">
        <v>21000071</v>
      </c>
      <c r="B376" s="166" t="s">
        <v>238</v>
      </c>
      <c r="C376" s="166" t="s">
        <v>239</v>
      </c>
      <c r="D376" s="242">
        <v>214961.25</v>
      </c>
      <c r="E376" s="242"/>
      <c r="F376" s="235" t="s">
        <v>748</v>
      </c>
      <c r="G376" s="236">
        <v>44421</v>
      </c>
      <c r="H376" s="166" t="s">
        <v>569</v>
      </c>
      <c r="I376" s="166" t="s">
        <v>571</v>
      </c>
      <c r="J376" s="168" t="s">
        <v>758</v>
      </c>
    </row>
    <row r="377" spans="1:10" s="161" customFormat="1">
      <c r="A377" s="161">
        <v>21000071</v>
      </c>
      <c r="B377" s="166" t="s">
        <v>238</v>
      </c>
      <c r="C377" s="166" t="s">
        <v>239</v>
      </c>
      <c r="D377" s="242">
        <v>10748.06</v>
      </c>
      <c r="E377" s="242"/>
      <c r="F377" s="235" t="s">
        <v>748</v>
      </c>
      <c r="G377" s="236">
        <v>44421</v>
      </c>
      <c r="H377" s="166" t="s">
        <v>569</v>
      </c>
      <c r="I377" s="166" t="s">
        <v>572</v>
      </c>
      <c r="J377" s="168" t="s">
        <v>758</v>
      </c>
    </row>
    <row r="378" spans="1:10" s="161" customFormat="1">
      <c r="A378" s="161">
        <v>21000071</v>
      </c>
      <c r="B378" s="166" t="s">
        <v>238</v>
      </c>
      <c r="C378" s="166" t="s">
        <v>239</v>
      </c>
      <c r="D378" s="242">
        <v>-10748.06</v>
      </c>
      <c r="E378" s="242"/>
      <c r="F378" s="235" t="s">
        <v>748</v>
      </c>
      <c r="G378" s="236">
        <v>44421</v>
      </c>
      <c r="H378" s="166" t="s">
        <v>569</v>
      </c>
      <c r="I378" s="166" t="s">
        <v>571</v>
      </c>
      <c r="J378" s="168" t="s">
        <v>758</v>
      </c>
    </row>
    <row r="379" spans="1:10" s="161" customFormat="1">
      <c r="A379" s="161">
        <v>21000071</v>
      </c>
      <c r="B379" s="166" t="s">
        <v>238</v>
      </c>
      <c r="C379" s="166" t="s">
        <v>239</v>
      </c>
      <c r="D379" s="242">
        <v>8526.65</v>
      </c>
      <c r="E379" s="242"/>
      <c r="F379" s="235" t="s">
        <v>748</v>
      </c>
      <c r="G379" s="236">
        <v>44421</v>
      </c>
      <c r="H379" s="166" t="s">
        <v>569</v>
      </c>
      <c r="I379" s="166" t="s">
        <v>447</v>
      </c>
      <c r="J379" s="168" t="s">
        <v>758</v>
      </c>
    </row>
    <row r="380" spans="1:10" s="161" customFormat="1">
      <c r="A380" s="161">
        <v>21000071</v>
      </c>
      <c r="B380" s="166" t="s">
        <v>238</v>
      </c>
      <c r="C380" s="166" t="s">
        <v>239</v>
      </c>
      <c r="D380" s="242">
        <v>-8526.65</v>
      </c>
      <c r="E380" s="242"/>
      <c r="F380" s="235" t="s">
        <v>748</v>
      </c>
      <c r="G380" s="236">
        <v>44421</v>
      </c>
      <c r="H380" s="166" t="s">
        <v>569</v>
      </c>
      <c r="I380" s="166" t="s">
        <v>571</v>
      </c>
      <c r="J380" s="168" t="s">
        <v>758</v>
      </c>
    </row>
    <row r="381" spans="1:10" s="161" customFormat="1">
      <c r="A381" s="161">
        <v>21000071</v>
      </c>
      <c r="B381" s="166" t="s">
        <v>238</v>
      </c>
      <c r="C381" s="166" t="s">
        <v>239</v>
      </c>
      <c r="D381" s="242">
        <v>2579.54</v>
      </c>
      <c r="E381" s="242"/>
      <c r="F381" s="235" t="s">
        <v>748</v>
      </c>
      <c r="G381" s="236">
        <v>44421</v>
      </c>
      <c r="H381" s="166" t="s">
        <v>569</v>
      </c>
      <c r="I381" s="166" t="s">
        <v>393</v>
      </c>
      <c r="J381" s="168" t="s">
        <v>758</v>
      </c>
    </row>
    <row r="382" spans="1:10" s="161" customFormat="1">
      <c r="A382" s="161">
        <v>21000071</v>
      </c>
      <c r="B382" s="166" t="s">
        <v>238</v>
      </c>
      <c r="C382" s="166" t="s">
        <v>239</v>
      </c>
      <c r="D382" s="242">
        <v>-2579.54</v>
      </c>
      <c r="E382" s="242"/>
      <c r="F382" s="235" t="s">
        <v>748</v>
      </c>
      <c r="G382" s="236">
        <v>44421</v>
      </c>
      <c r="H382" s="166" t="s">
        <v>569</v>
      </c>
      <c r="I382" s="166" t="s">
        <v>571</v>
      </c>
      <c r="J382" s="168" t="s">
        <v>758</v>
      </c>
    </row>
    <row r="383" spans="1:10" s="161" customFormat="1">
      <c r="A383" s="161">
        <v>21000072</v>
      </c>
      <c r="B383" s="166" t="s">
        <v>238</v>
      </c>
      <c r="C383" s="166" t="s">
        <v>239</v>
      </c>
      <c r="D383" s="242">
        <v>9928.76</v>
      </c>
      <c r="E383" s="242"/>
      <c r="F383" s="235" t="s">
        <v>748</v>
      </c>
      <c r="G383" s="236">
        <v>44421</v>
      </c>
      <c r="H383" s="166" t="s">
        <v>397</v>
      </c>
      <c r="I383" s="166" t="s">
        <v>391</v>
      </c>
      <c r="J383" s="168" t="s">
        <v>759</v>
      </c>
    </row>
    <row r="384" spans="1:10" s="161" customFormat="1">
      <c r="A384" s="161">
        <v>21000072</v>
      </c>
      <c r="B384" s="166" t="s">
        <v>238</v>
      </c>
      <c r="C384" s="166" t="s">
        <v>239</v>
      </c>
      <c r="D384" s="242">
        <v>144.36000000000001</v>
      </c>
      <c r="E384" s="242"/>
      <c r="F384" s="235" t="s">
        <v>748</v>
      </c>
      <c r="G384" s="236">
        <v>44421</v>
      </c>
      <c r="H384" s="166" t="s">
        <v>397</v>
      </c>
      <c r="I384" s="166" t="s">
        <v>392</v>
      </c>
      <c r="J384" s="168" t="s">
        <v>759</v>
      </c>
    </row>
    <row r="385" spans="1:10" s="161" customFormat="1">
      <c r="A385" s="161">
        <v>21000072</v>
      </c>
      <c r="B385" s="166" t="s">
        <v>238</v>
      </c>
      <c r="C385" s="166" t="s">
        <v>239</v>
      </c>
      <c r="D385" s="242">
        <v>-144.36000000000001</v>
      </c>
      <c r="E385" s="242"/>
      <c r="F385" s="235" t="s">
        <v>748</v>
      </c>
      <c r="G385" s="236">
        <v>44421</v>
      </c>
      <c r="H385" s="166" t="s">
        <v>397</v>
      </c>
      <c r="I385" s="166" t="s">
        <v>391</v>
      </c>
      <c r="J385" s="168" t="s">
        <v>759</v>
      </c>
    </row>
    <row r="386" spans="1:10" s="161" customFormat="1">
      <c r="A386" s="161">
        <v>21000072</v>
      </c>
      <c r="B386" s="166" t="s">
        <v>238</v>
      </c>
      <c r="C386" s="166" t="s">
        <v>239</v>
      </c>
      <c r="D386" s="242">
        <v>119.15</v>
      </c>
      <c r="E386" s="242"/>
      <c r="F386" s="235" t="s">
        <v>748</v>
      </c>
      <c r="G386" s="236">
        <v>44421</v>
      </c>
      <c r="H386" s="166" t="s">
        <v>397</v>
      </c>
      <c r="I386" s="166" t="s">
        <v>393</v>
      </c>
      <c r="J386" s="168" t="s">
        <v>759</v>
      </c>
    </row>
    <row r="387" spans="1:10" s="161" customFormat="1">
      <c r="A387" s="161">
        <v>21000072</v>
      </c>
      <c r="B387" s="166" t="s">
        <v>238</v>
      </c>
      <c r="C387" s="166" t="s">
        <v>239</v>
      </c>
      <c r="D387" s="242">
        <v>-119.15</v>
      </c>
      <c r="E387" s="242"/>
      <c r="F387" s="235" t="s">
        <v>748</v>
      </c>
      <c r="G387" s="236">
        <v>44421</v>
      </c>
      <c r="H387" s="166" t="s">
        <v>397</v>
      </c>
      <c r="I387" s="166" t="s">
        <v>391</v>
      </c>
      <c r="J387" s="168" t="s">
        <v>759</v>
      </c>
    </row>
    <row r="388" spans="1:10" s="161" customFormat="1">
      <c r="A388" s="161">
        <v>21000173</v>
      </c>
      <c r="B388" s="166" t="s">
        <v>238</v>
      </c>
      <c r="C388" s="166" t="s">
        <v>239</v>
      </c>
      <c r="D388" s="242">
        <v>150000</v>
      </c>
      <c r="E388" s="242"/>
      <c r="F388" s="235" t="s">
        <v>748</v>
      </c>
      <c r="G388" s="236">
        <v>44427</v>
      </c>
      <c r="H388" s="166" t="s">
        <v>761</v>
      </c>
      <c r="I388" s="166" t="s">
        <v>760</v>
      </c>
      <c r="J388" s="168" t="s">
        <v>762</v>
      </c>
    </row>
    <row r="389" spans="1:10" s="161" customFormat="1">
      <c r="A389" s="161">
        <v>21000174</v>
      </c>
      <c r="B389" s="166" t="s">
        <v>238</v>
      </c>
      <c r="C389" s="166" t="s">
        <v>239</v>
      </c>
      <c r="D389" s="242">
        <v>789072.38</v>
      </c>
      <c r="E389" s="242"/>
      <c r="F389" s="235" t="s">
        <v>748</v>
      </c>
      <c r="G389" s="236">
        <v>44427</v>
      </c>
      <c r="H389" s="166" t="s">
        <v>763</v>
      </c>
      <c r="I389" s="166" t="s">
        <v>465</v>
      </c>
      <c r="J389" s="168" t="s">
        <v>764</v>
      </c>
    </row>
    <row r="390" spans="1:10" s="161" customFormat="1">
      <c r="A390" s="161">
        <v>21000176</v>
      </c>
      <c r="B390" s="166" t="s">
        <v>238</v>
      </c>
      <c r="C390" s="166" t="s">
        <v>239</v>
      </c>
      <c r="D390" s="242">
        <v>26362.68</v>
      </c>
      <c r="E390" s="242"/>
      <c r="F390" s="235" t="s">
        <v>748</v>
      </c>
      <c r="G390" s="236">
        <v>44427</v>
      </c>
      <c r="H390" s="166" t="s">
        <v>765</v>
      </c>
      <c r="I390" s="166" t="s">
        <v>465</v>
      </c>
      <c r="J390" s="168" t="s">
        <v>766</v>
      </c>
    </row>
    <row r="391" spans="1:10" s="161" customFormat="1">
      <c r="A391" s="161">
        <v>21000177</v>
      </c>
      <c r="B391" s="166" t="s">
        <v>238</v>
      </c>
      <c r="C391" s="166" t="s">
        <v>239</v>
      </c>
      <c r="D391" s="242">
        <v>13770</v>
      </c>
      <c r="E391" s="242"/>
      <c r="F391" s="235" t="s">
        <v>748</v>
      </c>
      <c r="G391" s="236">
        <v>44431</v>
      </c>
      <c r="H391" s="166" t="s">
        <v>472</v>
      </c>
      <c r="I391" s="166" t="s">
        <v>244</v>
      </c>
      <c r="J391" s="168" t="s">
        <v>767</v>
      </c>
    </row>
    <row r="392" spans="1:10" s="161" customFormat="1">
      <c r="A392" s="161">
        <v>21000073</v>
      </c>
      <c r="B392" s="166" t="s">
        <v>238</v>
      </c>
      <c r="C392" s="166" t="s">
        <v>239</v>
      </c>
      <c r="D392" s="242">
        <v>61500.7</v>
      </c>
      <c r="E392" s="242"/>
      <c r="F392" s="235" t="s">
        <v>748</v>
      </c>
      <c r="G392" s="236">
        <v>44433</v>
      </c>
      <c r="H392" s="166" t="s">
        <v>429</v>
      </c>
      <c r="I392" s="166" t="s">
        <v>431</v>
      </c>
      <c r="J392" s="168" t="s">
        <v>768</v>
      </c>
    </row>
    <row r="393" spans="1:10" s="161" customFormat="1">
      <c r="A393" s="161">
        <v>21000073</v>
      </c>
      <c r="B393" s="166" t="s">
        <v>238</v>
      </c>
      <c r="C393" s="166" t="s">
        <v>239</v>
      </c>
      <c r="D393" s="242">
        <v>1230.01</v>
      </c>
      <c r="E393" s="242"/>
      <c r="F393" s="235" t="s">
        <v>748</v>
      </c>
      <c r="G393" s="236">
        <v>44433</v>
      </c>
      <c r="H393" s="166" t="s">
        <v>429</v>
      </c>
      <c r="I393" s="166" t="s">
        <v>432</v>
      </c>
      <c r="J393" s="168" t="s">
        <v>768</v>
      </c>
    </row>
    <row r="394" spans="1:10" s="161" customFormat="1">
      <c r="A394" s="161">
        <v>21000073</v>
      </c>
      <c r="B394" s="166" t="s">
        <v>238</v>
      </c>
      <c r="C394" s="166" t="s">
        <v>239</v>
      </c>
      <c r="D394" s="242">
        <v>-1230.01</v>
      </c>
      <c r="E394" s="242"/>
      <c r="F394" s="235" t="s">
        <v>748</v>
      </c>
      <c r="G394" s="236">
        <v>44433</v>
      </c>
      <c r="H394" s="166" t="s">
        <v>429</v>
      </c>
      <c r="I394" s="166" t="s">
        <v>431</v>
      </c>
      <c r="J394" s="168" t="s">
        <v>768</v>
      </c>
    </row>
    <row r="395" spans="1:10" s="161" customFormat="1">
      <c r="A395" s="161">
        <v>21000179</v>
      </c>
      <c r="B395" s="166" t="s">
        <v>238</v>
      </c>
      <c r="C395" s="166" t="s">
        <v>239</v>
      </c>
      <c r="D395" s="242">
        <v>60000</v>
      </c>
      <c r="E395" s="242"/>
      <c r="F395" s="235" t="s">
        <v>748</v>
      </c>
      <c r="G395" s="236">
        <v>44433</v>
      </c>
      <c r="H395" s="166" t="s">
        <v>770</v>
      </c>
      <c r="I395" s="166" t="s">
        <v>769</v>
      </c>
      <c r="J395" s="168" t="s">
        <v>771</v>
      </c>
    </row>
    <row r="396" spans="1:10" s="161" customFormat="1">
      <c r="A396" s="161">
        <v>21000180</v>
      </c>
      <c r="B396" s="166" t="s">
        <v>238</v>
      </c>
      <c r="C396" s="166" t="s">
        <v>239</v>
      </c>
      <c r="D396" s="242">
        <v>60000</v>
      </c>
      <c r="E396" s="242"/>
      <c r="F396" s="235" t="s">
        <v>748</v>
      </c>
      <c r="G396" s="236">
        <v>44433</v>
      </c>
      <c r="H396" s="166" t="s">
        <v>773</v>
      </c>
      <c r="I396" s="166" t="s">
        <v>772</v>
      </c>
      <c r="J396" s="168" t="s">
        <v>771</v>
      </c>
    </row>
    <row r="397" spans="1:10" s="161" customFormat="1">
      <c r="A397" s="161">
        <v>21000181</v>
      </c>
      <c r="B397" s="166" t="s">
        <v>238</v>
      </c>
      <c r="C397" s="166" t="s">
        <v>239</v>
      </c>
      <c r="D397" s="242">
        <v>60000</v>
      </c>
      <c r="E397" s="242"/>
      <c r="F397" s="235" t="s">
        <v>748</v>
      </c>
      <c r="G397" s="236">
        <v>44433</v>
      </c>
      <c r="H397" s="166" t="s">
        <v>775</v>
      </c>
      <c r="I397" s="166" t="s">
        <v>774</v>
      </c>
      <c r="J397" s="168" t="s">
        <v>771</v>
      </c>
    </row>
    <row r="398" spans="1:10" s="161" customFormat="1">
      <c r="A398" s="161">
        <v>21000183</v>
      </c>
      <c r="B398" s="166" t="s">
        <v>238</v>
      </c>
      <c r="C398" s="166" t="s">
        <v>239</v>
      </c>
      <c r="D398" s="242">
        <v>60000</v>
      </c>
      <c r="E398" s="242"/>
      <c r="F398" s="235" t="s">
        <v>748</v>
      </c>
      <c r="G398" s="236">
        <v>44433</v>
      </c>
      <c r="H398" s="166" t="s">
        <v>777</v>
      </c>
      <c r="I398" s="166" t="s">
        <v>776</v>
      </c>
      <c r="J398" s="168" t="s">
        <v>771</v>
      </c>
    </row>
    <row r="399" spans="1:10" s="161" customFormat="1">
      <c r="A399" s="161">
        <v>21000184</v>
      </c>
      <c r="B399" s="166" t="s">
        <v>238</v>
      </c>
      <c r="C399" s="166" t="s">
        <v>239</v>
      </c>
      <c r="D399" s="242">
        <v>60000</v>
      </c>
      <c r="E399" s="242"/>
      <c r="F399" s="235" t="s">
        <v>748</v>
      </c>
      <c r="G399" s="236">
        <v>44433</v>
      </c>
      <c r="H399" s="166" t="s">
        <v>779</v>
      </c>
      <c r="I399" s="166" t="s">
        <v>778</v>
      </c>
      <c r="J399" s="168" t="s">
        <v>771</v>
      </c>
    </row>
    <row r="400" spans="1:10" s="161" customFormat="1">
      <c r="A400" s="161">
        <v>21000185</v>
      </c>
      <c r="B400" s="166" t="s">
        <v>238</v>
      </c>
      <c r="C400" s="166" t="s">
        <v>239</v>
      </c>
      <c r="D400" s="242">
        <v>60000</v>
      </c>
      <c r="E400" s="242"/>
      <c r="F400" s="235" t="s">
        <v>748</v>
      </c>
      <c r="G400" s="236">
        <v>44433</v>
      </c>
      <c r="H400" s="166" t="s">
        <v>781</v>
      </c>
      <c r="I400" s="166" t="s">
        <v>780</v>
      </c>
      <c r="J400" s="168" t="s">
        <v>771</v>
      </c>
    </row>
    <row r="401" spans="1:10" s="161" customFormat="1">
      <c r="A401" s="161">
        <v>21000186</v>
      </c>
      <c r="B401" s="166" t="s">
        <v>238</v>
      </c>
      <c r="C401" s="166" t="s">
        <v>239</v>
      </c>
      <c r="D401" s="242">
        <v>60000</v>
      </c>
      <c r="E401" s="242"/>
      <c r="F401" s="235" t="s">
        <v>748</v>
      </c>
      <c r="G401" s="236">
        <v>44433</v>
      </c>
      <c r="H401" s="166" t="s">
        <v>783</v>
      </c>
      <c r="I401" s="166" t="s">
        <v>782</v>
      </c>
      <c r="J401" s="168" t="s">
        <v>771</v>
      </c>
    </row>
    <row r="402" spans="1:10" s="161" customFormat="1">
      <c r="A402" s="161">
        <v>21000187</v>
      </c>
      <c r="B402" s="166" t="s">
        <v>238</v>
      </c>
      <c r="C402" s="166" t="s">
        <v>239</v>
      </c>
      <c r="D402" s="242">
        <v>60000</v>
      </c>
      <c r="E402" s="242"/>
      <c r="F402" s="235" t="s">
        <v>748</v>
      </c>
      <c r="G402" s="236">
        <v>44433</v>
      </c>
      <c r="H402" s="166" t="s">
        <v>785</v>
      </c>
      <c r="I402" s="166" t="s">
        <v>784</v>
      </c>
      <c r="J402" s="168" t="s">
        <v>771</v>
      </c>
    </row>
    <row r="403" spans="1:10" s="161" customFormat="1">
      <c r="A403" s="161">
        <v>21000188</v>
      </c>
      <c r="B403" s="166" t="s">
        <v>238</v>
      </c>
      <c r="C403" s="166" t="s">
        <v>239</v>
      </c>
      <c r="D403" s="242">
        <v>60000</v>
      </c>
      <c r="E403" s="242"/>
      <c r="F403" s="235" t="s">
        <v>748</v>
      </c>
      <c r="G403" s="236">
        <v>44433</v>
      </c>
      <c r="H403" s="166" t="s">
        <v>787</v>
      </c>
      <c r="I403" s="166" t="s">
        <v>786</v>
      </c>
      <c r="J403" s="168" t="s">
        <v>771</v>
      </c>
    </row>
    <row r="404" spans="1:10" s="161" customFormat="1">
      <c r="A404" s="161">
        <v>21000192</v>
      </c>
      <c r="B404" s="166" t="s">
        <v>238</v>
      </c>
      <c r="C404" s="244" t="s">
        <v>421</v>
      </c>
      <c r="D404" s="242">
        <v>60000</v>
      </c>
      <c r="E404" s="242"/>
      <c r="F404" s="235" t="s">
        <v>748</v>
      </c>
      <c r="G404" s="236">
        <v>44433</v>
      </c>
      <c r="H404" s="166" t="s">
        <v>789</v>
      </c>
      <c r="I404" s="166" t="s">
        <v>788</v>
      </c>
      <c r="J404" s="168" t="s">
        <v>771</v>
      </c>
    </row>
    <row r="405" spans="1:10" s="161" customFormat="1">
      <c r="A405" s="161">
        <v>21000195</v>
      </c>
      <c r="B405" s="166" t="s">
        <v>238</v>
      </c>
      <c r="C405" s="244" t="s">
        <v>421</v>
      </c>
      <c r="D405" s="242">
        <v>60000</v>
      </c>
      <c r="E405" s="242"/>
      <c r="F405" s="235" t="s">
        <v>748</v>
      </c>
      <c r="G405" s="236">
        <v>44433</v>
      </c>
      <c r="H405" s="166" t="s">
        <v>791</v>
      </c>
      <c r="I405" s="166" t="s">
        <v>790</v>
      </c>
      <c r="J405" s="168" t="s">
        <v>771</v>
      </c>
    </row>
    <row r="406" spans="1:10" s="161" customFormat="1">
      <c r="B406" s="166"/>
      <c r="C406" s="166"/>
      <c r="D406" s="243">
        <f>SUM(D358:D405)</f>
        <v>2315824.19</v>
      </c>
      <c r="E406" s="243"/>
      <c r="F406" s="235"/>
      <c r="G406" s="236"/>
      <c r="H406" s="166"/>
      <c r="I406" s="166"/>
      <c r="J406" s="168"/>
    </row>
    <row r="407" spans="1:10" s="161" customFormat="1" ht="18.75">
      <c r="A407" s="109" t="s">
        <v>974</v>
      </c>
      <c r="F407" s="196"/>
      <c r="G407" s="196"/>
      <c r="J407" s="246"/>
    </row>
    <row r="408" spans="1:10" s="161" customFormat="1">
      <c r="A408" s="169" t="s">
        <v>746</v>
      </c>
      <c r="B408" s="169" t="s">
        <v>406</v>
      </c>
      <c r="C408" s="169" t="s">
        <v>233</v>
      </c>
      <c r="D408" s="254" t="s">
        <v>234</v>
      </c>
      <c r="E408" s="254"/>
      <c r="F408" s="169" t="s">
        <v>747</v>
      </c>
      <c r="G408" s="169" t="s">
        <v>407</v>
      </c>
      <c r="H408" s="169" t="s">
        <v>231</v>
      </c>
      <c r="I408" s="169" t="s">
        <v>236</v>
      </c>
      <c r="J408" s="245" t="s">
        <v>235</v>
      </c>
    </row>
    <row r="409" spans="1:10" s="423" customFormat="1">
      <c r="A409" s="423">
        <v>21000200</v>
      </c>
      <c r="B409" s="424" t="s">
        <v>238</v>
      </c>
      <c r="C409" s="424" t="s">
        <v>239</v>
      </c>
      <c r="D409" s="421">
        <v>900</v>
      </c>
      <c r="E409" s="422">
        <v>900</v>
      </c>
      <c r="F409" s="425" t="s">
        <v>748</v>
      </c>
      <c r="G409" s="426">
        <v>44441</v>
      </c>
      <c r="H409" s="424" t="s">
        <v>2123</v>
      </c>
      <c r="I409" s="424" t="s">
        <v>2122</v>
      </c>
      <c r="J409" s="427" t="s">
        <v>2121</v>
      </c>
    </row>
    <row r="410" spans="1:10" s="161" customFormat="1">
      <c r="A410" s="161">
        <v>21000203</v>
      </c>
      <c r="B410" s="166" t="s">
        <v>238</v>
      </c>
      <c r="C410" s="235" t="s">
        <v>239</v>
      </c>
      <c r="D410" s="242">
        <v>126250</v>
      </c>
      <c r="E410" s="215">
        <v>126250</v>
      </c>
      <c r="F410" s="166" t="s">
        <v>748</v>
      </c>
      <c r="G410" s="167">
        <v>44445</v>
      </c>
      <c r="H410" s="166" t="s">
        <v>820</v>
      </c>
      <c r="I410" s="166" t="s">
        <v>821</v>
      </c>
      <c r="J410" s="168" t="s">
        <v>822</v>
      </c>
    </row>
    <row r="411" spans="1:10" s="161" customFormat="1">
      <c r="A411" s="161">
        <v>21000210</v>
      </c>
      <c r="B411" s="166" t="s">
        <v>238</v>
      </c>
      <c r="C411" s="166" t="s">
        <v>239</v>
      </c>
      <c r="D411" s="242">
        <v>101556</v>
      </c>
      <c r="E411" s="215">
        <v>101556</v>
      </c>
      <c r="F411" s="166" t="s">
        <v>748</v>
      </c>
      <c r="G411" s="167">
        <v>44455</v>
      </c>
      <c r="H411" s="166" t="s">
        <v>823</v>
      </c>
      <c r="I411" s="166" t="s">
        <v>824</v>
      </c>
      <c r="J411" s="168" t="s">
        <v>825</v>
      </c>
    </row>
    <row r="412" spans="1:10" s="161" customFormat="1">
      <c r="A412" s="161">
        <v>21000075</v>
      </c>
      <c r="B412" s="166" t="s">
        <v>238</v>
      </c>
      <c r="C412" s="166" t="s">
        <v>239</v>
      </c>
      <c r="D412" s="255">
        <v>47837.760000000002</v>
      </c>
      <c r="E412" s="215">
        <v>47837.760000000002</v>
      </c>
      <c r="F412" s="166" t="s">
        <v>748</v>
      </c>
      <c r="G412" s="167">
        <v>44456</v>
      </c>
      <c r="H412" s="166" t="s">
        <v>569</v>
      </c>
      <c r="I412" s="166" t="s">
        <v>571</v>
      </c>
      <c r="J412" s="400" t="s">
        <v>826</v>
      </c>
    </row>
    <row r="413" spans="1:10" s="161" customFormat="1">
      <c r="A413" s="161">
        <v>21000075</v>
      </c>
      <c r="B413" s="166" t="s">
        <v>238</v>
      </c>
      <c r="C413" s="166" t="s">
        <v>239</v>
      </c>
      <c r="D413" s="255">
        <v>2391.89</v>
      </c>
      <c r="E413" s="215">
        <v>2391.89</v>
      </c>
      <c r="F413" s="166" t="s">
        <v>748</v>
      </c>
      <c r="G413" s="167">
        <v>44456</v>
      </c>
      <c r="H413" s="166" t="s">
        <v>569</v>
      </c>
      <c r="I413" s="166" t="s">
        <v>572</v>
      </c>
      <c r="J413" s="168" t="s">
        <v>826</v>
      </c>
    </row>
    <row r="414" spans="1:10" s="161" customFormat="1">
      <c r="A414" s="161">
        <v>21000075</v>
      </c>
      <c r="B414" s="166" t="s">
        <v>238</v>
      </c>
      <c r="C414" s="166" t="s">
        <v>239</v>
      </c>
      <c r="D414" s="255">
        <v>-2391.89</v>
      </c>
      <c r="E414" s="215">
        <v>-2391.89</v>
      </c>
      <c r="F414" s="166" t="s">
        <v>748</v>
      </c>
      <c r="G414" s="167">
        <v>44456</v>
      </c>
      <c r="H414" s="166" t="s">
        <v>569</v>
      </c>
      <c r="I414" s="166" t="s">
        <v>571</v>
      </c>
      <c r="J414" s="168" t="s">
        <v>826</v>
      </c>
    </row>
    <row r="415" spans="1:10" s="161" customFormat="1">
      <c r="A415" s="161">
        <v>21000075</v>
      </c>
      <c r="B415" s="166" t="s">
        <v>238</v>
      </c>
      <c r="C415" s="166" t="s">
        <v>239</v>
      </c>
      <c r="D415" s="255">
        <v>574.05999999999995</v>
      </c>
      <c r="E415" s="215">
        <v>574.05999999999995</v>
      </c>
      <c r="F415" s="166" t="s">
        <v>748</v>
      </c>
      <c r="G415" s="167">
        <v>44456</v>
      </c>
      <c r="H415" s="166" t="s">
        <v>569</v>
      </c>
      <c r="I415" s="166" t="s">
        <v>393</v>
      </c>
      <c r="J415" s="168" t="s">
        <v>826</v>
      </c>
    </row>
    <row r="416" spans="1:10" s="161" customFormat="1">
      <c r="A416" s="161">
        <v>21000075</v>
      </c>
      <c r="B416" s="166" t="s">
        <v>238</v>
      </c>
      <c r="C416" s="166" t="s">
        <v>239</v>
      </c>
      <c r="D416" s="255">
        <v>-574.05999999999995</v>
      </c>
      <c r="E416" s="215">
        <v>-574.05999999999995</v>
      </c>
      <c r="F416" s="166" t="s">
        <v>748</v>
      </c>
      <c r="G416" s="167">
        <v>44456</v>
      </c>
      <c r="H416" s="166" t="s">
        <v>569</v>
      </c>
      <c r="I416" s="166" t="s">
        <v>571</v>
      </c>
      <c r="J416" s="168" t="s">
        <v>826</v>
      </c>
    </row>
    <row r="417" spans="1:10" s="161" customFormat="1">
      <c r="A417" s="161">
        <v>21000076</v>
      </c>
      <c r="B417" s="166" t="s">
        <v>238</v>
      </c>
      <c r="C417" s="166" t="s">
        <v>239</v>
      </c>
      <c r="D417" s="242">
        <v>165221.06</v>
      </c>
      <c r="E417" s="215">
        <v>165221.06</v>
      </c>
      <c r="F417" s="166" t="s">
        <v>748</v>
      </c>
      <c r="G417" s="167">
        <v>44456</v>
      </c>
      <c r="H417" s="166" t="s">
        <v>827</v>
      </c>
      <c r="I417" s="166" t="s">
        <v>571</v>
      </c>
      <c r="J417" s="400" t="s">
        <v>828</v>
      </c>
    </row>
    <row r="418" spans="1:10" s="161" customFormat="1">
      <c r="A418" s="161">
        <v>21000076</v>
      </c>
      <c r="B418" s="166" t="s">
        <v>238</v>
      </c>
      <c r="C418" s="166" t="s">
        <v>239</v>
      </c>
      <c r="D418" s="242">
        <v>8261.0499999999993</v>
      </c>
      <c r="E418" s="215">
        <v>8261.0499999999993</v>
      </c>
      <c r="F418" s="166" t="s">
        <v>748</v>
      </c>
      <c r="G418" s="167">
        <v>44456</v>
      </c>
      <c r="H418" s="166" t="s">
        <v>827</v>
      </c>
      <c r="I418" s="166" t="s">
        <v>572</v>
      </c>
      <c r="J418" s="168" t="s">
        <v>828</v>
      </c>
    </row>
    <row r="419" spans="1:10" s="161" customFormat="1">
      <c r="A419" s="161">
        <v>21000076</v>
      </c>
      <c r="B419" s="166" t="s">
        <v>238</v>
      </c>
      <c r="C419" s="166" t="s">
        <v>239</v>
      </c>
      <c r="D419" s="242">
        <v>-8261.0499999999993</v>
      </c>
      <c r="E419" s="215">
        <v>-8261.0499999999993</v>
      </c>
      <c r="F419" s="166" t="s">
        <v>748</v>
      </c>
      <c r="G419" s="167">
        <v>44456</v>
      </c>
      <c r="H419" s="166" t="s">
        <v>827</v>
      </c>
      <c r="I419" s="166" t="s">
        <v>571</v>
      </c>
      <c r="J419" s="168" t="s">
        <v>828</v>
      </c>
    </row>
    <row r="420" spans="1:10" s="161" customFormat="1">
      <c r="A420" s="161">
        <v>21000076</v>
      </c>
      <c r="B420" s="166" t="s">
        <v>238</v>
      </c>
      <c r="C420" s="166" t="s">
        <v>239</v>
      </c>
      <c r="D420" s="242">
        <v>8451.19</v>
      </c>
      <c r="E420" s="215">
        <v>8451.19</v>
      </c>
      <c r="F420" s="166" t="s">
        <v>748</v>
      </c>
      <c r="G420" s="167">
        <v>44456</v>
      </c>
      <c r="H420" s="166" t="s">
        <v>827</v>
      </c>
      <c r="I420" s="166" t="s">
        <v>447</v>
      </c>
      <c r="J420" s="168" t="s">
        <v>828</v>
      </c>
    </row>
    <row r="421" spans="1:10" s="161" customFormat="1">
      <c r="A421" s="161">
        <v>21000076</v>
      </c>
      <c r="B421" s="166" t="s">
        <v>238</v>
      </c>
      <c r="C421" s="166" t="s">
        <v>239</v>
      </c>
      <c r="D421" s="242">
        <v>-8451.19</v>
      </c>
      <c r="E421" s="215">
        <v>-8451.19</v>
      </c>
      <c r="F421" s="166" t="s">
        <v>748</v>
      </c>
      <c r="G421" s="167">
        <v>44456</v>
      </c>
      <c r="H421" s="166" t="s">
        <v>827</v>
      </c>
      <c r="I421" s="166" t="s">
        <v>571</v>
      </c>
      <c r="J421" s="168" t="s">
        <v>828</v>
      </c>
    </row>
    <row r="422" spans="1:10" s="161" customFormat="1">
      <c r="A422" s="161">
        <v>21000076</v>
      </c>
      <c r="B422" s="166" t="s">
        <v>238</v>
      </c>
      <c r="C422" s="166" t="s">
        <v>239</v>
      </c>
      <c r="D422" s="242">
        <v>1982.65</v>
      </c>
      <c r="E422" s="215">
        <v>1982.65</v>
      </c>
      <c r="F422" s="166" t="s">
        <v>748</v>
      </c>
      <c r="G422" s="167">
        <v>44456</v>
      </c>
      <c r="H422" s="166" t="s">
        <v>827</v>
      </c>
      <c r="I422" s="166" t="s">
        <v>393</v>
      </c>
      <c r="J422" s="168" t="s">
        <v>828</v>
      </c>
    </row>
    <row r="423" spans="1:10" s="161" customFormat="1">
      <c r="A423" s="161">
        <v>21000076</v>
      </c>
      <c r="B423" s="166" t="s">
        <v>238</v>
      </c>
      <c r="C423" s="166" t="s">
        <v>239</v>
      </c>
      <c r="D423" s="242">
        <v>-1982.65</v>
      </c>
      <c r="E423" s="215">
        <v>-1982.65</v>
      </c>
      <c r="F423" s="166" t="s">
        <v>748</v>
      </c>
      <c r="G423" s="167">
        <v>44456</v>
      </c>
      <c r="H423" s="166" t="s">
        <v>827</v>
      </c>
      <c r="I423" s="166" t="s">
        <v>571</v>
      </c>
      <c r="J423" s="168" t="s">
        <v>828</v>
      </c>
    </row>
    <row r="424" spans="1:10" s="161" customFormat="1">
      <c r="A424" s="161">
        <v>21000211</v>
      </c>
      <c r="B424" s="166" t="s">
        <v>238</v>
      </c>
      <c r="C424" s="166" t="s">
        <v>239</v>
      </c>
      <c r="D424" s="242">
        <v>8576.76</v>
      </c>
      <c r="E424" s="215">
        <v>8576.76</v>
      </c>
      <c r="F424" s="166" t="s">
        <v>748</v>
      </c>
      <c r="G424" s="167">
        <v>44459</v>
      </c>
      <c r="H424" s="166" t="s">
        <v>829</v>
      </c>
      <c r="I424" s="166" t="s">
        <v>830</v>
      </c>
      <c r="J424" s="168" t="s">
        <v>831</v>
      </c>
    </row>
    <row r="425" spans="1:10" s="161" customFormat="1">
      <c r="A425" s="161">
        <v>21000212</v>
      </c>
      <c r="B425" s="166" t="s">
        <v>238</v>
      </c>
      <c r="C425" s="166" t="s">
        <v>239</v>
      </c>
      <c r="D425" s="242">
        <v>107209.21</v>
      </c>
      <c r="E425" s="215">
        <v>107209.21</v>
      </c>
      <c r="F425" s="166" t="s">
        <v>748</v>
      </c>
      <c r="G425" s="167">
        <v>44459</v>
      </c>
      <c r="H425" s="166" t="s">
        <v>829</v>
      </c>
      <c r="I425" s="166" t="s">
        <v>830</v>
      </c>
      <c r="J425" s="168" t="s">
        <v>832</v>
      </c>
    </row>
    <row r="426" spans="1:10" s="161" customFormat="1">
      <c r="A426" s="161">
        <v>21000213</v>
      </c>
      <c r="B426" s="166" t="s">
        <v>238</v>
      </c>
      <c r="C426" s="166" t="s">
        <v>239</v>
      </c>
      <c r="D426" s="242">
        <v>107209.21</v>
      </c>
      <c r="E426" s="215">
        <v>107209.21</v>
      </c>
      <c r="F426" s="166" t="s">
        <v>748</v>
      </c>
      <c r="G426" s="167">
        <v>44459</v>
      </c>
      <c r="H426" s="166" t="s">
        <v>829</v>
      </c>
      <c r="I426" s="166" t="s">
        <v>830</v>
      </c>
      <c r="J426" s="168" t="s">
        <v>833</v>
      </c>
    </row>
    <row r="427" spans="1:10" s="161" customFormat="1">
      <c r="A427" s="161">
        <v>21000214</v>
      </c>
      <c r="B427" s="166" t="s">
        <v>238</v>
      </c>
      <c r="C427" s="166" t="s">
        <v>239</v>
      </c>
      <c r="D427" s="242">
        <v>107209.22</v>
      </c>
      <c r="E427" s="215">
        <v>107209.22</v>
      </c>
      <c r="F427" s="166" t="s">
        <v>748</v>
      </c>
      <c r="G427" s="167">
        <v>44459</v>
      </c>
      <c r="H427" s="166" t="s">
        <v>829</v>
      </c>
      <c r="I427" s="166" t="s">
        <v>830</v>
      </c>
      <c r="J427" s="168" t="s">
        <v>834</v>
      </c>
    </row>
    <row r="428" spans="1:10" s="161" customFormat="1">
      <c r="A428" s="161">
        <v>21000215</v>
      </c>
      <c r="B428" s="166" t="s">
        <v>238</v>
      </c>
      <c r="C428" s="166" t="s">
        <v>239</v>
      </c>
      <c r="D428" s="242">
        <v>107209.21</v>
      </c>
      <c r="E428" s="215">
        <v>107209.21</v>
      </c>
      <c r="F428" s="166" t="s">
        <v>748</v>
      </c>
      <c r="G428" s="167">
        <v>44459</v>
      </c>
      <c r="H428" s="166" t="s">
        <v>829</v>
      </c>
      <c r="I428" s="166" t="s">
        <v>830</v>
      </c>
      <c r="J428" s="168" t="s">
        <v>835</v>
      </c>
    </row>
    <row r="429" spans="1:10" s="161" customFormat="1">
      <c r="A429" s="161">
        <v>21000216</v>
      </c>
      <c r="B429" s="166" t="s">
        <v>238</v>
      </c>
      <c r="C429" s="166" t="s">
        <v>239</v>
      </c>
      <c r="D429" s="242">
        <v>0.01</v>
      </c>
      <c r="E429" s="215">
        <v>0.01</v>
      </c>
      <c r="F429" s="166" t="s">
        <v>748</v>
      </c>
      <c r="G429" s="167">
        <v>44459</v>
      </c>
      <c r="H429" s="166" t="s">
        <v>829</v>
      </c>
      <c r="I429" s="166" t="s">
        <v>830</v>
      </c>
      <c r="J429" s="168" t="s">
        <v>836</v>
      </c>
    </row>
    <row r="430" spans="1:10" s="161" customFormat="1">
      <c r="A430" s="161">
        <v>21000217</v>
      </c>
      <c r="B430" s="166" t="s">
        <v>238</v>
      </c>
      <c r="C430" s="166" t="s">
        <v>239</v>
      </c>
      <c r="D430" s="242">
        <v>0.01</v>
      </c>
      <c r="E430" s="215">
        <v>0.01</v>
      </c>
      <c r="F430" s="166" t="s">
        <v>748</v>
      </c>
      <c r="G430" s="167">
        <v>44459</v>
      </c>
      <c r="H430" s="166" t="s">
        <v>829</v>
      </c>
      <c r="I430" s="166" t="s">
        <v>830</v>
      </c>
      <c r="J430" s="168" t="s">
        <v>837</v>
      </c>
    </row>
    <row r="431" spans="1:10" s="161" customFormat="1">
      <c r="A431" s="161">
        <v>21000218</v>
      </c>
      <c r="B431" s="166" t="s">
        <v>238</v>
      </c>
      <c r="C431" s="166" t="s">
        <v>239</v>
      </c>
      <c r="D431" s="242">
        <v>5623.24</v>
      </c>
      <c r="E431" s="215">
        <v>5623.24</v>
      </c>
      <c r="F431" s="166" t="s">
        <v>748</v>
      </c>
      <c r="G431" s="167">
        <v>44459</v>
      </c>
      <c r="H431" s="166" t="s">
        <v>829</v>
      </c>
      <c r="I431" s="166" t="s">
        <v>830</v>
      </c>
      <c r="J431" s="168" t="s">
        <v>838</v>
      </c>
    </row>
    <row r="432" spans="1:10" s="161" customFormat="1">
      <c r="A432" s="161">
        <v>21000219</v>
      </c>
      <c r="B432" s="166" t="s">
        <v>238</v>
      </c>
      <c r="C432" s="166" t="s">
        <v>239</v>
      </c>
      <c r="D432" s="242">
        <v>70290.789999999994</v>
      </c>
      <c r="E432" s="215">
        <v>70290.789999999994</v>
      </c>
      <c r="F432" s="166" t="s">
        <v>748</v>
      </c>
      <c r="G432" s="167">
        <v>44459</v>
      </c>
      <c r="H432" s="166" t="s">
        <v>829</v>
      </c>
      <c r="I432" s="166" t="s">
        <v>830</v>
      </c>
      <c r="J432" s="168" t="s">
        <v>839</v>
      </c>
    </row>
    <row r="433" spans="1:10" s="161" customFormat="1">
      <c r="A433" s="161">
        <v>21000220</v>
      </c>
      <c r="B433" s="166" t="s">
        <v>238</v>
      </c>
      <c r="C433" s="166" t="s">
        <v>239</v>
      </c>
      <c r="D433" s="242">
        <v>70290.78</v>
      </c>
      <c r="E433" s="215">
        <v>70290.78</v>
      </c>
      <c r="F433" s="166" t="s">
        <v>748</v>
      </c>
      <c r="G433" s="167">
        <v>44459</v>
      </c>
      <c r="H433" s="166" t="s">
        <v>829</v>
      </c>
      <c r="I433" s="166" t="s">
        <v>830</v>
      </c>
      <c r="J433" s="168" t="s">
        <v>840</v>
      </c>
    </row>
    <row r="434" spans="1:10" s="161" customFormat="1">
      <c r="A434" s="161">
        <v>21000221</v>
      </c>
      <c r="B434" s="166" t="s">
        <v>238</v>
      </c>
      <c r="C434" s="166" t="s">
        <v>239</v>
      </c>
      <c r="D434" s="242">
        <v>70290.78</v>
      </c>
      <c r="E434" s="215">
        <v>70290.78</v>
      </c>
      <c r="F434" s="166" t="s">
        <v>748</v>
      </c>
      <c r="G434" s="167">
        <v>44459</v>
      </c>
      <c r="H434" s="166" t="s">
        <v>829</v>
      </c>
      <c r="I434" s="166" t="s">
        <v>830</v>
      </c>
      <c r="J434" s="168" t="s">
        <v>841</v>
      </c>
    </row>
    <row r="435" spans="1:10" s="161" customFormat="1">
      <c r="A435" s="161">
        <v>21000222</v>
      </c>
      <c r="B435" s="166" t="s">
        <v>238</v>
      </c>
      <c r="C435" s="166" t="s">
        <v>239</v>
      </c>
      <c r="D435" s="242">
        <v>70290.78</v>
      </c>
      <c r="E435" s="215">
        <v>70290.78</v>
      </c>
      <c r="F435" s="166" t="s">
        <v>748</v>
      </c>
      <c r="G435" s="167">
        <v>44459</v>
      </c>
      <c r="H435" s="166" t="s">
        <v>829</v>
      </c>
      <c r="I435" s="166" t="s">
        <v>830</v>
      </c>
      <c r="J435" s="168" t="s">
        <v>842</v>
      </c>
    </row>
    <row r="436" spans="1:10" s="161" customFormat="1">
      <c r="A436" s="161">
        <v>21000223</v>
      </c>
      <c r="B436" s="166" t="s">
        <v>238</v>
      </c>
      <c r="C436" s="166" t="s">
        <v>239</v>
      </c>
      <c r="D436" s="242">
        <v>15300</v>
      </c>
      <c r="E436" s="215">
        <v>15300</v>
      </c>
      <c r="F436" s="166" t="s">
        <v>748</v>
      </c>
      <c r="G436" s="167">
        <v>44460</v>
      </c>
      <c r="H436" s="166" t="s">
        <v>472</v>
      </c>
      <c r="I436" s="166" t="s">
        <v>244</v>
      </c>
      <c r="J436" s="168" t="s">
        <v>843</v>
      </c>
    </row>
    <row r="437" spans="1:10" s="161" customFormat="1">
      <c r="A437" s="161">
        <v>21000078</v>
      </c>
      <c r="B437" s="166" t="s">
        <v>238</v>
      </c>
      <c r="C437" s="166" t="s">
        <v>239</v>
      </c>
      <c r="D437" s="242">
        <v>92527.74</v>
      </c>
      <c r="E437" s="215">
        <v>92527.74</v>
      </c>
      <c r="F437" s="166" t="s">
        <v>748</v>
      </c>
      <c r="G437" s="167">
        <v>44461</v>
      </c>
      <c r="H437" s="166" t="s">
        <v>753</v>
      </c>
      <c r="I437" s="166" t="s">
        <v>752</v>
      </c>
      <c r="J437" s="168" t="s">
        <v>844</v>
      </c>
    </row>
    <row r="438" spans="1:10" s="161" customFormat="1">
      <c r="A438" s="161">
        <v>21000078</v>
      </c>
      <c r="B438" s="166" t="s">
        <v>238</v>
      </c>
      <c r="C438" s="166" t="s">
        <v>239</v>
      </c>
      <c r="D438" s="242">
        <v>2443.09</v>
      </c>
      <c r="E438" s="215">
        <v>2443.09</v>
      </c>
      <c r="F438" s="166" t="s">
        <v>748</v>
      </c>
      <c r="G438" s="167">
        <v>44461</v>
      </c>
      <c r="H438" s="166" t="s">
        <v>753</v>
      </c>
      <c r="I438" s="166" t="s">
        <v>653</v>
      </c>
      <c r="J438" s="168" t="s">
        <v>844</v>
      </c>
    </row>
    <row r="439" spans="1:10" s="161" customFormat="1">
      <c r="A439" s="161">
        <v>21000078</v>
      </c>
      <c r="B439" s="166" t="s">
        <v>238</v>
      </c>
      <c r="C439" s="166" t="s">
        <v>239</v>
      </c>
      <c r="D439" s="242">
        <v>-2443.09</v>
      </c>
      <c r="E439" s="215">
        <v>-2443.09</v>
      </c>
      <c r="F439" s="166" t="s">
        <v>748</v>
      </c>
      <c r="G439" s="167">
        <v>44461</v>
      </c>
      <c r="H439" s="166" t="s">
        <v>753</v>
      </c>
      <c r="I439" s="166" t="s">
        <v>752</v>
      </c>
      <c r="J439" s="168" t="s">
        <v>844</v>
      </c>
    </row>
    <row r="440" spans="1:10" s="161" customFormat="1">
      <c r="A440" s="161">
        <v>21000225</v>
      </c>
      <c r="B440" s="166" t="s">
        <v>238</v>
      </c>
      <c r="C440" s="166" t="s">
        <v>239</v>
      </c>
      <c r="D440" s="242">
        <v>9600</v>
      </c>
      <c r="E440" s="215">
        <v>9600</v>
      </c>
      <c r="F440" s="166" t="s">
        <v>748</v>
      </c>
      <c r="G440" s="167">
        <v>44461</v>
      </c>
      <c r="H440" s="166" t="s">
        <v>845</v>
      </c>
      <c r="I440" s="166" t="s">
        <v>846</v>
      </c>
      <c r="J440" s="168" t="s">
        <v>847</v>
      </c>
    </row>
    <row r="441" spans="1:10" s="161" customFormat="1">
      <c r="A441" s="161">
        <v>21000079</v>
      </c>
      <c r="B441" s="166" t="s">
        <v>238</v>
      </c>
      <c r="C441" s="166" t="s">
        <v>239</v>
      </c>
      <c r="D441" s="242">
        <v>18394.38</v>
      </c>
      <c r="E441" s="215">
        <v>18394.38</v>
      </c>
      <c r="F441" s="166" t="s">
        <v>748</v>
      </c>
      <c r="G441" s="167">
        <v>44463</v>
      </c>
      <c r="H441" s="166" t="s">
        <v>848</v>
      </c>
      <c r="I441" s="166" t="s">
        <v>262</v>
      </c>
      <c r="J441" s="168" t="s">
        <v>849</v>
      </c>
    </row>
    <row r="442" spans="1:10" s="161" customFormat="1">
      <c r="A442" s="161">
        <v>21000079</v>
      </c>
      <c r="B442" s="166" t="s">
        <v>238</v>
      </c>
      <c r="C442" s="166" t="s">
        <v>239</v>
      </c>
      <c r="D442" s="242">
        <v>445.97</v>
      </c>
      <c r="E442" s="215">
        <v>445.97</v>
      </c>
      <c r="F442" s="166" t="s">
        <v>748</v>
      </c>
      <c r="G442" s="167">
        <v>44463</v>
      </c>
      <c r="H442" s="166" t="s">
        <v>848</v>
      </c>
      <c r="I442" s="166" t="s">
        <v>279</v>
      </c>
      <c r="J442" s="168" t="s">
        <v>849</v>
      </c>
    </row>
    <row r="443" spans="1:10" s="161" customFormat="1">
      <c r="A443" s="161">
        <v>21000079</v>
      </c>
      <c r="B443" s="166" t="s">
        <v>238</v>
      </c>
      <c r="C443" s="166" t="s">
        <v>239</v>
      </c>
      <c r="D443" s="242">
        <v>-445.97</v>
      </c>
      <c r="E443" s="215">
        <v>-445.97</v>
      </c>
      <c r="F443" s="166" t="s">
        <v>748</v>
      </c>
      <c r="G443" s="167">
        <v>44463</v>
      </c>
      <c r="H443" s="166" t="s">
        <v>848</v>
      </c>
      <c r="I443" s="166" t="s">
        <v>262</v>
      </c>
      <c r="J443" s="168" t="s">
        <v>849</v>
      </c>
    </row>
    <row r="444" spans="1:10" s="161" customFormat="1">
      <c r="A444" s="161">
        <v>21000079</v>
      </c>
      <c r="B444" s="166" t="s">
        <v>238</v>
      </c>
      <c r="C444" s="166" t="s">
        <v>239</v>
      </c>
      <c r="D444" s="242">
        <v>220.73</v>
      </c>
      <c r="E444" s="215">
        <v>220.73</v>
      </c>
      <c r="F444" s="166" t="s">
        <v>748</v>
      </c>
      <c r="G444" s="167">
        <v>44463</v>
      </c>
      <c r="H444" s="166" t="s">
        <v>848</v>
      </c>
      <c r="I444" s="166" t="s">
        <v>393</v>
      </c>
      <c r="J444" s="168" t="s">
        <v>849</v>
      </c>
    </row>
    <row r="445" spans="1:10" s="161" customFormat="1">
      <c r="A445" s="161">
        <v>21000079</v>
      </c>
      <c r="B445" s="166" t="s">
        <v>238</v>
      </c>
      <c r="C445" s="166" t="s">
        <v>239</v>
      </c>
      <c r="D445" s="242">
        <v>-220.73</v>
      </c>
      <c r="E445" s="215">
        <v>-220.73</v>
      </c>
      <c r="F445" s="166" t="s">
        <v>748</v>
      </c>
      <c r="G445" s="167">
        <v>44463</v>
      </c>
      <c r="H445" s="166" t="s">
        <v>848</v>
      </c>
      <c r="I445" s="166" t="s">
        <v>262</v>
      </c>
      <c r="J445" s="168" t="s">
        <v>849</v>
      </c>
    </row>
    <row r="446" spans="1:10" s="161" customFormat="1">
      <c r="A446" s="161">
        <v>21000080</v>
      </c>
      <c r="B446" s="166" t="s">
        <v>238</v>
      </c>
      <c r="C446" s="166" t="s">
        <v>239</v>
      </c>
      <c r="D446" s="242">
        <v>18394.38</v>
      </c>
      <c r="E446" s="215">
        <v>18394.38</v>
      </c>
      <c r="F446" s="166" t="s">
        <v>748</v>
      </c>
      <c r="G446" s="167">
        <v>44463</v>
      </c>
      <c r="H446" s="166" t="s">
        <v>848</v>
      </c>
      <c r="I446" s="166" t="s">
        <v>262</v>
      </c>
      <c r="J446" s="168" t="s">
        <v>850</v>
      </c>
    </row>
    <row r="447" spans="1:10" s="161" customFormat="1">
      <c r="A447" s="161">
        <v>21000080</v>
      </c>
      <c r="B447" s="166" t="s">
        <v>238</v>
      </c>
      <c r="C447" s="166" t="s">
        <v>239</v>
      </c>
      <c r="D447" s="242">
        <v>445.97</v>
      </c>
      <c r="E447" s="215">
        <v>445.97</v>
      </c>
      <c r="F447" s="166" t="s">
        <v>748</v>
      </c>
      <c r="G447" s="167">
        <v>44463</v>
      </c>
      <c r="H447" s="166" t="s">
        <v>848</v>
      </c>
      <c r="I447" s="166" t="s">
        <v>279</v>
      </c>
      <c r="J447" s="168" t="s">
        <v>850</v>
      </c>
    </row>
    <row r="448" spans="1:10" s="161" customFormat="1">
      <c r="A448" s="161">
        <v>21000080</v>
      </c>
      <c r="B448" s="166" t="s">
        <v>238</v>
      </c>
      <c r="C448" s="166" t="s">
        <v>239</v>
      </c>
      <c r="D448" s="242">
        <v>-445.97</v>
      </c>
      <c r="E448" s="215">
        <v>-445.97</v>
      </c>
      <c r="F448" s="166" t="s">
        <v>748</v>
      </c>
      <c r="G448" s="167">
        <v>44463</v>
      </c>
      <c r="H448" s="166" t="s">
        <v>848</v>
      </c>
      <c r="I448" s="166" t="s">
        <v>262</v>
      </c>
      <c r="J448" s="168" t="s">
        <v>850</v>
      </c>
    </row>
    <row r="449" spans="1:10" s="161" customFormat="1">
      <c r="A449" s="161">
        <v>21000080</v>
      </c>
      <c r="B449" s="166" t="s">
        <v>238</v>
      </c>
      <c r="C449" s="166" t="s">
        <v>239</v>
      </c>
      <c r="D449" s="242">
        <v>220.73</v>
      </c>
      <c r="E449" s="215">
        <v>220.73</v>
      </c>
      <c r="F449" s="166" t="s">
        <v>748</v>
      </c>
      <c r="G449" s="167">
        <v>44463</v>
      </c>
      <c r="H449" s="166" t="s">
        <v>848</v>
      </c>
      <c r="I449" s="166" t="s">
        <v>393</v>
      </c>
      <c r="J449" s="168" t="s">
        <v>850</v>
      </c>
    </row>
    <row r="450" spans="1:10" s="161" customFormat="1">
      <c r="A450" s="161">
        <v>21000080</v>
      </c>
      <c r="B450" s="166" t="s">
        <v>238</v>
      </c>
      <c r="C450" s="166" t="s">
        <v>239</v>
      </c>
      <c r="D450" s="242">
        <v>-220.73</v>
      </c>
      <c r="E450" s="215">
        <v>-220.73</v>
      </c>
      <c r="F450" s="166" t="s">
        <v>748</v>
      </c>
      <c r="G450" s="167">
        <v>44463</v>
      </c>
      <c r="H450" s="166" t="s">
        <v>848</v>
      </c>
      <c r="I450" s="166" t="s">
        <v>262</v>
      </c>
      <c r="J450" s="168" t="s">
        <v>850</v>
      </c>
    </row>
    <row r="451" spans="1:10" s="161" customFormat="1">
      <c r="A451" s="161">
        <v>21000081</v>
      </c>
      <c r="B451" s="166" t="s">
        <v>238</v>
      </c>
      <c r="C451" s="166" t="s">
        <v>239</v>
      </c>
      <c r="D451" s="242">
        <v>18394.38</v>
      </c>
      <c r="E451" s="215">
        <v>18394.38</v>
      </c>
      <c r="F451" s="166" t="s">
        <v>748</v>
      </c>
      <c r="G451" s="167">
        <v>44463</v>
      </c>
      <c r="H451" s="166" t="s">
        <v>848</v>
      </c>
      <c r="I451" s="166" t="s">
        <v>262</v>
      </c>
      <c r="J451" s="168" t="s">
        <v>851</v>
      </c>
    </row>
    <row r="452" spans="1:10" s="161" customFormat="1">
      <c r="A452" s="161">
        <v>21000081</v>
      </c>
      <c r="B452" s="166" t="s">
        <v>238</v>
      </c>
      <c r="C452" s="166" t="s">
        <v>239</v>
      </c>
      <c r="D452" s="242">
        <v>445.97</v>
      </c>
      <c r="E452" s="215">
        <v>445.97</v>
      </c>
      <c r="F452" s="166" t="s">
        <v>748</v>
      </c>
      <c r="G452" s="167">
        <v>44463</v>
      </c>
      <c r="H452" s="166" t="s">
        <v>848</v>
      </c>
      <c r="I452" s="166" t="s">
        <v>279</v>
      </c>
      <c r="J452" s="168" t="s">
        <v>851</v>
      </c>
    </row>
    <row r="453" spans="1:10" s="161" customFormat="1">
      <c r="A453" s="161">
        <v>21000081</v>
      </c>
      <c r="B453" s="166" t="s">
        <v>238</v>
      </c>
      <c r="C453" s="166" t="s">
        <v>239</v>
      </c>
      <c r="D453" s="242">
        <v>-445.97</v>
      </c>
      <c r="E453" s="215">
        <v>-445.97</v>
      </c>
      <c r="F453" s="166" t="s">
        <v>748</v>
      </c>
      <c r="G453" s="167">
        <v>44463</v>
      </c>
      <c r="H453" s="166" t="s">
        <v>848</v>
      </c>
      <c r="I453" s="166" t="s">
        <v>262</v>
      </c>
      <c r="J453" s="168" t="s">
        <v>851</v>
      </c>
    </row>
    <row r="454" spans="1:10" s="161" customFormat="1">
      <c r="A454" s="161">
        <v>21000081</v>
      </c>
      <c r="B454" s="166" t="s">
        <v>238</v>
      </c>
      <c r="C454" s="166" t="s">
        <v>239</v>
      </c>
      <c r="D454" s="242">
        <v>220.73</v>
      </c>
      <c r="E454" s="215">
        <v>220.73</v>
      </c>
      <c r="F454" s="166" t="s">
        <v>748</v>
      </c>
      <c r="G454" s="167">
        <v>44463</v>
      </c>
      <c r="H454" s="166" t="s">
        <v>848</v>
      </c>
      <c r="I454" s="166" t="s">
        <v>393</v>
      </c>
      <c r="J454" s="168" t="s">
        <v>851</v>
      </c>
    </row>
    <row r="455" spans="1:10" s="161" customFormat="1">
      <c r="A455" s="161">
        <v>21000081</v>
      </c>
      <c r="B455" s="166" t="s">
        <v>238</v>
      </c>
      <c r="C455" s="166" t="s">
        <v>239</v>
      </c>
      <c r="D455" s="242">
        <v>-220.73</v>
      </c>
      <c r="E455" s="215">
        <v>-220.73</v>
      </c>
      <c r="F455" s="166" t="s">
        <v>748</v>
      </c>
      <c r="G455" s="167">
        <v>44463</v>
      </c>
      <c r="H455" s="166" t="s">
        <v>848</v>
      </c>
      <c r="I455" s="166" t="s">
        <v>262</v>
      </c>
      <c r="J455" s="168" t="s">
        <v>851</v>
      </c>
    </row>
    <row r="456" spans="1:10" s="161" customFormat="1">
      <c r="A456" s="161">
        <v>21000082</v>
      </c>
      <c r="B456" s="166" t="s">
        <v>238</v>
      </c>
      <c r="C456" s="166" t="s">
        <v>239</v>
      </c>
      <c r="D456" s="242">
        <v>18394.38</v>
      </c>
      <c r="E456" s="215">
        <v>18394.38</v>
      </c>
      <c r="F456" s="166" t="s">
        <v>748</v>
      </c>
      <c r="G456" s="167">
        <v>44463</v>
      </c>
      <c r="H456" s="166" t="s">
        <v>848</v>
      </c>
      <c r="I456" s="166" t="s">
        <v>262</v>
      </c>
      <c r="J456" s="168" t="s">
        <v>852</v>
      </c>
    </row>
    <row r="457" spans="1:10" s="161" customFormat="1">
      <c r="A457" s="161">
        <v>21000082</v>
      </c>
      <c r="B457" s="166" t="s">
        <v>238</v>
      </c>
      <c r="C457" s="166" t="s">
        <v>239</v>
      </c>
      <c r="D457" s="242">
        <v>445.97</v>
      </c>
      <c r="E457" s="215">
        <v>445.97</v>
      </c>
      <c r="F457" s="166" t="s">
        <v>748</v>
      </c>
      <c r="G457" s="167">
        <v>44463</v>
      </c>
      <c r="H457" s="166" t="s">
        <v>848</v>
      </c>
      <c r="I457" s="166" t="s">
        <v>279</v>
      </c>
      <c r="J457" s="168" t="s">
        <v>852</v>
      </c>
    </row>
    <row r="458" spans="1:10" s="161" customFormat="1">
      <c r="A458" s="161">
        <v>21000082</v>
      </c>
      <c r="B458" s="166" t="s">
        <v>238</v>
      </c>
      <c r="C458" s="166" t="s">
        <v>239</v>
      </c>
      <c r="D458" s="242">
        <v>-445.97</v>
      </c>
      <c r="E458" s="215">
        <v>-445.97</v>
      </c>
      <c r="F458" s="166" t="s">
        <v>748</v>
      </c>
      <c r="G458" s="167">
        <v>44463</v>
      </c>
      <c r="H458" s="166" t="s">
        <v>848</v>
      </c>
      <c r="I458" s="166" t="s">
        <v>262</v>
      </c>
      <c r="J458" s="168" t="s">
        <v>852</v>
      </c>
    </row>
    <row r="459" spans="1:10" s="161" customFormat="1">
      <c r="A459" s="161">
        <v>21000082</v>
      </c>
      <c r="B459" s="166" t="s">
        <v>238</v>
      </c>
      <c r="C459" s="166" t="s">
        <v>239</v>
      </c>
      <c r="D459" s="242">
        <v>220.73</v>
      </c>
      <c r="E459" s="215">
        <v>220.73</v>
      </c>
      <c r="F459" s="166" t="s">
        <v>748</v>
      </c>
      <c r="G459" s="167">
        <v>44463</v>
      </c>
      <c r="H459" s="166" t="s">
        <v>848</v>
      </c>
      <c r="I459" s="166" t="s">
        <v>393</v>
      </c>
      <c r="J459" s="168" t="s">
        <v>852</v>
      </c>
    </row>
    <row r="460" spans="1:10" s="161" customFormat="1">
      <c r="A460" s="161">
        <v>21000082</v>
      </c>
      <c r="B460" s="166" t="s">
        <v>238</v>
      </c>
      <c r="C460" s="166" t="s">
        <v>239</v>
      </c>
      <c r="D460" s="242">
        <v>-220.73</v>
      </c>
      <c r="E460" s="215">
        <v>-220.73</v>
      </c>
      <c r="F460" s="166" t="s">
        <v>748</v>
      </c>
      <c r="G460" s="167">
        <v>44463</v>
      </c>
      <c r="H460" s="166" t="s">
        <v>848</v>
      </c>
      <c r="I460" s="166" t="s">
        <v>262</v>
      </c>
      <c r="J460" s="168" t="s">
        <v>852</v>
      </c>
    </row>
    <row r="461" spans="1:10" s="161" customFormat="1">
      <c r="A461" s="161">
        <v>21000083</v>
      </c>
      <c r="B461" s="166" t="s">
        <v>238</v>
      </c>
      <c r="C461" s="166" t="s">
        <v>239</v>
      </c>
      <c r="D461" s="242">
        <v>11237.74</v>
      </c>
      <c r="E461" s="215">
        <v>11237.74</v>
      </c>
      <c r="F461" s="166" t="s">
        <v>748</v>
      </c>
      <c r="G461" s="167">
        <v>44463</v>
      </c>
      <c r="H461" s="166" t="s">
        <v>848</v>
      </c>
      <c r="I461" s="166" t="s">
        <v>262</v>
      </c>
      <c r="J461" s="168" t="s">
        <v>853</v>
      </c>
    </row>
    <row r="462" spans="1:10" s="161" customFormat="1">
      <c r="A462" s="161">
        <v>21000083</v>
      </c>
      <c r="B462" s="166" t="s">
        <v>238</v>
      </c>
      <c r="C462" s="166" t="s">
        <v>239</v>
      </c>
      <c r="D462" s="242">
        <v>445.97</v>
      </c>
      <c r="E462" s="215">
        <v>445.97</v>
      </c>
      <c r="F462" s="166" t="s">
        <v>748</v>
      </c>
      <c r="G462" s="167">
        <v>44463</v>
      </c>
      <c r="H462" s="166" t="s">
        <v>848</v>
      </c>
      <c r="I462" s="166" t="s">
        <v>279</v>
      </c>
      <c r="J462" s="168" t="s">
        <v>853</v>
      </c>
    </row>
    <row r="463" spans="1:10" s="161" customFormat="1">
      <c r="A463" s="161">
        <v>21000083</v>
      </c>
      <c r="B463" s="166" t="s">
        <v>238</v>
      </c>
      <c r="C463" s="166" t="s">
        <v>239</v>
      </c>
      <c r="D463" s="242">
        <v>-445.97</v>
      </c>
      <c r="E463" s="215">
        <v>-445.97</v>
      </c>
      <c r="F463" s="166" t="s">
        <v>748</v>
      </c>
      <c r="G463" s="167">
        <v>44463</v>
      </c>
      <c r="H463" s="166" t="s">
        <v>848</v>
      </c>
      <c r="I463" s="166" t="s">
        <v>262</v>
      </c>
      <c r="J463" s="168" t="s">
        <v>853</v>
      </c>
    </row>
    <row r="464" spans="1:10" s="161" customFormat="1">
      <c r="A464" s="161">
        <v>21000083</v>
      </c>
      <c r="B464" s="166" t="s">
        <v>238</v>
      </c>
      <c r="C464" s="166" t="s">
        <v>239</v>
      </c>
      <c r="D464" s="242">
        <v>134.85</v>
      </c>
      <c r="E464" s="215">
        <v>134.85</v>
      </c>
      <c r="F464" s="166" t="s">
        <v>748</v>
      </c>
      <c r="G464" s="167">
        <v>44463</v>
      </c>
      <c r="H464" s="166" t="s">
        <v>848</v>
      </c>
      <c r="I464" s="166" t="s">
        <v>393</v>
      </c>
      <c r="J464" s="168" t="s">
        <v>853</v>
      </c>
    </row>
    <row r="465" spans="1:10" s="161" customFormat="1">
      <c r="A465" s="161">
        <v>21000083</v>
      </c>
      <c r="B465" s="166" t="s">
        <v>238</v>
      </c>
      <c r="C465" s="166" t="s">
        <v>239</v>
      </c>
      <c r="D465" s="242">
        <v>-134.85</v>
      </c>
      <c r="E465" s="215">
        <v>-134.85</v>
      </c>
      <c r="F465" s="166" t="s">
        <v>748</v>
      </c>
      <c r="G465" s="167">
        <v>44463</v>
      </c>
      <c r="H465" s="166" t="s">
        <v>848</v>
      </c>
      <c r="I465" s="166" t="s">
        <v>262</v>
      </c>
      <c r="J465" s="168" t="s">
        <v>853</v>
      </c>
    </row>
    <row r="466" spans="1:10" s="161" customFormat="1">
      <c r="A466" s="161">
        <v>21000084</v>
      </c>
      <c r="B466" s="166" t="s">
        <v>238</v>
      </c>
      <c r="C466" s="166" t="s">
        <v>239</v>
      </c>
      <c r="D466" s="242">
        <v>7156.64</v>
      </c>
      <c r="E466" s="215">
        <v>7156.64</v>
      </c>
      <c r="F466" s="166" t="s">
        <v>748</v>
      </c>
      <c r="G466" s="167">
        <v>44463</v>
      </c>
      <c r="H466" s="166" t="s">
        <v>682</v>
      </c>
      <c r="I466" s="166" t="s">
        <v>262</v>
      </c>
      <c r="J466" s="168" t="s">
        <v>854</v>
      </c>
    </row>
    <row r="467" spans="1:10" s="161" customFormat="1">
      <c r="A467" s="161">
        <v>21000084</v>
      </c>
      <c r="B467" s="166" t="s">
        <v>238</v>
      </c>
      <c r="C467" s="166" t="s">
        <v>239</v>
      </c>
      <c r="D467" s="242">
        <v>85.88</v>
      </c>
      <c r="E467" s="215">
        <v>85.88</v>
      </c>
      <c r="F467" s="166" t="s">
        <v>748</v>
      </c>
      <c r="G467" s="167">
        <v>44463</v>
      </c>
      <c r="H467" s="166" t="s">
        <v>682</v>
      </c>
      <c r="I467" s="166" t="s">
        <v>393</v>
      </c>
      <c r="J467" s="168" t="s">
        <v>854</v>
      </c>
    </row>
    <row r="468" spans="1:10" s="161" customFormat="1">
      <c r="A468" s="161">
        <v>21000084</v>
      </c>
      <c r="B468" s="166" t="s">
        <v>238</v>
      </c>
      <c r="C468" s="166" t="s">
        <v>239</v>
      </c>
      <c r="D468" s="242">
        <v>-85.88</v>
      </c>
      <c r="E468" s="215">
        <v>-85.88</v>
      </c>
      <c r="F468" s="166" t="s">
        <v>748</v>
      </c>
      <c r="G468" s="167">
        <v>44463</v>
      </c>
      <c r="H468" s="166" t="s">
        <v>682</v>
      </c>
      <c r="I468" s="166" t="s">
        <v>262</v>
      </c>
      <c r="J468" s="168" t="s">
        <v>854</v>
      </c>
    </row>
    <row r="469" spans="1:10" s="161" customFormat="1">
      <c r="A469" s="161">
        <v>21000086</v>
      </c>
      <c r="B469" s="166" t="s">
        <v>238</v>
      </c>
      <c r="C469" s="166" t="s">
        <v>239</v>
      </c>
      <c r="D469" s="242">
        <v>62118.39</v>
      </c>
      <c r="E469" s="215">
        <v>62118.39</v>
      </c>
      <c r="F469" s="166" t="s">
        <v>748</v>
      </c>
      <c r="G469" s="167">
        <v>44463</v>
      </c>
      <c r="H469" s="166" t="s">
        <v>855</v>
      </c>
      <c r="I469" s="166" t="s">
        <v>391</v>
      </c>
      <c r="J469" s="168" t="s">
        <v>856</v>
      </c>
    </row>
    <row r="470" spans="1:10" s="161" customFormat="1">
      <c r="A470" s="161">
        <v>21000086</v>
      </c>
      <c r="B470" s="166" t="s">
        <v>238</v>
      </c>
      <c r="C470" s="166" t="s">
        <v>239</v>
      </c>
      <c r="D470" s="242">
        <v>2637.89</v>
      </c>
      <c r="E470" s="215">
        <v>2637.89</v>
      </c>
      <c r="F470" s="166" t="s">
        <v>748</v>
      </c>
      <c r="G470" s="167">
        <v>44463</v>
      </c>
      <c r="H470" s="166" t="s">
        <v>855</v>
      </c>
      <c r="I470" s="166" t="s">
        <v>392</v>
      </c>
      <c r="J470" s="168" t="s">
        <v>856</v>
      </c>
    </row>
    <row r="471" spans="1:10" s="161" customFormat="1">
      <c r="A471" s="161">
        <v>21000086</v>
      </c>
      <c r="B471" s="166" t="s">
        <v>238</v>
      </c>
      <c r="C471" s="166" t="s">
        <v>239</v>
      </c>
      <c r="D471" s="242">
        <v>-2637.89</v>
      </c>
      <c r="E471" s="215">
        <v>-2637.89</v>
      </c>
      <c r="F471" s="166" t="s">
        <v>748</v>
      </c>
      <c r="G471" s="167">
        <v>44463</v>
      </c>
      <c r="H471" s="166" t="s">
        <v>855</v>
      </c>
      <c r="I471" s="166" t="s">
        <v>391</v>
      </c>
      <c r="J471" s="168" t="s">
        <v>856</v>
      </c>
    </row>
    <row r="472" spans="1:10" s="161" customFormat="1">
      <c r="A472" s="161">
        <v>21000086</v>
      </c>
      <c r="B472" s="166" t="s">
        <v>238</v>
      </c>
      <c r="C472" s="166" t="s">
        <v>239</v>
      </c>
      <c r="D472" s="242">
        <v>745.42</v>
      </c>
      <c r="E472" s="215">
        <v>745.42</v>
      </c>
      <c r="F472" s="166" t="s">
        <v>748</v>
      </c>
      <c r="G472" s="167">
        <v>44463</v>
      </c>
      <c r="H472" s="166" t="s">
        <v>855</v>
      </c>
      <c r="I472" s="166" t="s">
        <v>393</v>
      </c>
      <c r="J472" s="168" t="s">
        <v>856</v>
      </c>
    </row>
    <row r="473" spans="1:10" s="161" customFormat="1">
      <c r="A473" s="161">
        <v>21000086</v>
      </c>
      <c r="B473" s="166" t="s">
        <v>238</v>
      </c>
      <c r="C473" s="166" t="s">
        <v>239</v>
      </c>
      <c r="D473" s="242">
        <v>-745.42</v>
      </c>
      <c r="E473" s="215">
        <v>-745.42</v>
      </c>
      <c r="F473" s="166" t="s">
        <v>748</v>
      </c>
      <c r="G473" s="167">
        <v>44463</v>
      </c>
      <c r="H473" s="166" t="s">
        <v>855</v>
      </c>
      <c r="I473" s="166" t="s">
        <v>391</v>
      </c>
      <c r="J473" s="168" t="s">
        <v>856</v>
      </c>
    </row>
    <row r="474" spans="1:10" s="161" customFormat="1">
      <c r="A474" s="161">
        <v>21000087</v>
      </c>
      <c r="B474" s="166" t="s">
        <v>238</v>
      </c>
      <c r="C474" s="166" t="s">
        <v>239</v>
      </c>
      <c r="D474" s="242">
        <v>30235.05</v>
      </c>
      <c r="E474" s="215">
        <v>30235.05</v>
      </c>
      <c r="F474" s="166" t="s">
        <v>748</v>
      </c>
      <c r="G474" s="167">
        <v>44463</v>
      </c>
      <c r="H474" s="166" t="s">
        <v>857</v>
      </c>
      <c r="I474" s="166" t="s">
        <v>391</v>
      </c>
      <c r="J474" s="168" t="s">
        <v>858</v>
      </c>
    </row>
    <row r="475" spans="1:10" s="161" customFormat="1">
      <c r="A475" s="161">
        <v>21000087</v>
      </c>
      <c r="B475" s="166" t="s">
        <v>238</v>
      </c>
      <c r="C475" s="166" t="s">
        <v>239</v>
      </c>
      <c r="D475" s="242">
        <v>362.82</v>
      </c>
      <c r="E475" s="215">
        <v>362.82</v>
      </c>
      <c r="F475" s="166" t="s">
        <v>748</v>
      </c>
      <c r="G475" s="167">
        <v>44463</v>
      </c>
      <c r="H475" s="166" t="s">
        <v>857</v>
      </c>
      <c r="I475" s="166" t="s">
        <v>393</v>
      </c>
      <c r="J475" s="168" t="s">
        <v>858</v>
      </c>
    </row>
    <row r="476" spans="1:10" s="161" customFormat="1">
      <c r="A476" s="161">
        <v>21000087</v>
      </c>
      <c r="B476" s="166" t="s">
        <v>238</v>
      </c>
      <c r="C476" s="166" t="s">
        <v>239</v>
      </c>
      <c r="D476" s="242">
        <v>-362.82</v>
      </c>
      <c r="E476" s="215">
        <v>-362.82</v>
      </c>
      <c r="F476" s="166" t="s">
        <v>748</v>
      </c>
      <c r="G476" s="167">
        <v>44463</v>
      </c>
      <c r="H476" s="166" t="s">
        <v>857</v>
      </c>
      <c r="I476" s="166" t="s">
        <v>391</v>
      </c>
      <c r="J476" s="168" t="s">
        <v>858</v>
      </c>
    </row>
    <row r="477" spans="1:10" s="161" customFormat="1">
      <c r="A477" s="161">
        <v>21000088</v>
      </c>
      <c r="B477" s="166" t="s">
        <v>238</v>
      </c>
      <c r="C477" s="166" t="s">
        <v>239</v>
      </c>
      <c r="D477" s="242">
        <v>80907.58</v>
      </c>
      <c r="E477" s="215">
        <v>80907.58</v>
      </c>
      <c r="F477" s="166" t="s">
        <v>748</v>
      </c>
      <c r="G477" s="167">
        <v>44463</v>
      </c>
      <c r="H477" s="166" t="s">
        <v>859</v>
      </c>
      <c r="I477" s="166" t="s">
        <v>391</v>
      </c>
      <c r="J477" s="168" t="s">
        <v>860</v>
      </c>
    </row>
    <row r="478" spans="1:10" s="161" customFormat="1">
      <c r="A478" s="161">
        <v>21000088</v>
      </c>
      <c r="B478" s="166" t="s">
        <v>238</v>
      </c>
      <c r="C478" s="166" t="s">
        <v>239</v>
      </c>
      <c r="D478" s="242">
        <v>970.89</v>
      </c>
      <c r="E478" s="215">
        <v>970.89</v>
      </c>
      <c r="F478" s="166" t="s">
        <v>748</v>
      </c>
      <c r="G478" s="167">
        <v>44463</v>
      </c>
      <c r="H478" s="166" t="s">
        <v>859</v>
      </c>
      <c r="I478" s="166" t="s">
        <v>393</v>
      </c>
      <c r="J478" s="168" t="s">
        <v>860</v>
      </c>
    </row>
    <row r="479" spans="1:10" s="161" customFormat="1">
      <c r="A479" s="161">
        <v>21000088</v>
      </c>
      <c r="B479" s="166" t="s">
        <v>238</v>
      </c>
      <c r="C479" s="166" t="s">
        <v>239</v>
      </c>
      <c r="D479" s="242">
        <v>-970.89</v>
      </c>
      <c r="E479" s="215">
        <v>-970.89</v>
      </c>
      <c r="F479" s="166" t="s">
        <v>748</v>
      </c>
      <c r="G479" s="167">
        <v>44463</v>
      </c>
      <c r="H479" s="166" t="s">
        <v>859</v>
      </c>
      <c r="I479" s="166" t="s">
        <v>391</v>
      </c>
      <c r="J479" s="168" t="s">
        <v>860</v>
      </c>
    </row>
    <row r="480" spans="1:10" s="161" customFormat="1">
      <c r="A480" s="161">
        <v>21000224</v>
      </c>
      <c r="B480" s="166" t="s">
        <v>238</v>
      </c>
      <c r="C480" s="166" t="s">
        <v>239</v>
      </c>
      <c r="D480" s="242">
        <v>15000</v>
      </c>
      <c r="E480" s="215">
        <v>15000</v>
      </c>
      <c r="F480" s="166" t="s">
        <v>748</v>
      </c>
      <c r="G480" s="167">
        <v>44463</v>
      </c>
      <c r="H480" s="166" t="s">
        <v>861</v>
      </c>
      <c r="I480" s="166" t="s">
        <v>862</v>
      </c>
      <c r="J480" s="168" t="s">
        <v>847</v>
      </c>
    </row>
    <row r="481" spans="1:10" s="161" customFormat="1">
      <c r="A481" s="161">
        <v>21000232</v>
      </c>
      <c r="B481" s="166" t="s">
        <v>238</v>
      </c>
      <c r="C481" s="166" t="s">
        <v>239</v>
      </c>
      <c r="D481" s="242">
        <v>80000</v>
      </c>
      <c r="E481" s="215">
        <v>80000</v>
      </c>
      <c r="F481" s="166" t="s">
        <v>748</v>
      </c>
      <c r="G481" s="167">
        <v>44463</v>
      </c>
      <c r="H481" s="166" t="s">
        <v>863</v>
      </c>
      <c r="I481" s="166" t="s">
        <v>666</v>
      </c>
      <c r="J481" s="168" t="s">
        <v>864</v>
      </c>
    </row>
    <row r="482" spans="1:10" s="161" customFormat="1">
      <c r="B482" s="166"/>
      <c r="C482" s="166"/>
      <c r="D482" s="250">
        <f>SUM(D409:D481)</f>
        <v>1643625.4799999995</v>
      </c>
      <c r="E482" s="250"/>
      <c r="F482" s="166"/>
      <c r="G482" s="167"/>
      <c r="H482" s="166"/>
      <c r="I482" s="166"/>
      <c r="J482" s="168"/>
    </row>
    <row r="483" spans="1:10" s="161" customFormat="1">
      <c r="B483" s="166"/>
      <c r="C483" s="166"/>
      <c r="D483" s="242"/>
      <c r="E483" s="242">
        <f>SUM(E409:E481)</f>
        <v>1643625.4799999995</v>
      </c>
      <c r="F483" s="166"/>
      <c r="G483" s="167"/>
      <c r="H483" s="166"/>
      <c r="I483" s="166"/>
      <c r="J483" s="168"/>
    </row>
    <row r="484" spans="1:10" s="161" customFormat="1" ht="18.75">
      <c r="A484" s="109" t="s">
        <v>975</v>
      </c>
      <c r="B484" s="166"/>
      <c r="C484" s="166"/>
      <c r="D484" s="242"/>
      <c r="E484" s="242"/>
      <c r="F484" s="166"/>
      <c r="G484" s="167"/>
      <c r="H484" s="166"/>
      <c r="I484" s="166"/>
      <c r="J484" s="168"/>
    </row>
    <row r="485" spans="1:10" s="161" customFormat="1">
      <c r="A485" s="169" t="s">
        <v>746</v>
      </c>
      <c r="B485" s="169" t="s">
        <v>406</v>
      </c>
      <c r="C485" s="169" t="s">
        <v>233</v>
      </c>
      <c r="D485" s="214" t="s">
        <v>234</v>
      </c>
      <c r="E485" s="214"/>
      <c r="F485" s="169" t="s">
        <v>747</v>
      </c>
      <c r="G485" s="169" t="s">
        <v>407</v>
      </c>
      <c r="H485" s="169" t="s">
        <v>231</v>
      </c>
      <c r="I485" s="169" t="s">
        <v>236</v>
      </c>
      <c r="J485" s="245" t="s">
        <v>235</v>
      </c>
    </row>
    <row r="486" spans="1:10" s="161" customFormat="1">
      <c r="A486" s="161">
        <v>21000230</v>
      </c>
      <c r="B486" s="166" t="s">
        <v>238</v>
      </c>
      <c r="C486" s="166" t="s">
        <v>239</v>
      </c>
      <c r="D486" s="215">
        <v>29330.85</v>
      </c>
      <c r="E486" s="215"/>
      <c r="F486" s="166" t="s">
        <v>748</v>
      </c>
      <c r="G486" s="167">
        <v>44470</v>
      </c>
      <c r="H486" s="166" t="s">
        <v>865</v>
      </c>
      <c r="I486" s="166" t="s">
        <v>866</v>
      </c>
      <c r="J486" s="168" t="s">
        <v>867</v>
      </c>
    </row>
    <row r="487" spans="1:10" s="161" customFormat="1">
      <c r="A487" s="161">
        <v>21000231</v>
      </c>
      <c r="B487" s="166" t="s">
        <v>238</v>
      </c>
      <c r="C487" s="166" t="s">
        <v>239</v>
      </c>
      <c r="D487" s="215">
        <v>62572.480000000003</v>
      </c>
      <c r="E487" s="215"/>
      <c r="F487" s="166" t="s">
        <v>748</v>
      </c>
      <c r="G487" s="167">
        <v>44470</v>
      </c>
      <c r="H487" s="166" t="s">
        <v>444</v>
      </c>
      <c r="I487" s="166" t="s">
        <v>446</v>
      </c>
      <c r="J487" s="168" t="s">
        <v>868</v>
      </c>
    </row>
    <row r="488" spans="1:10" s="161" customFormat="1">
      <c r="A488" s="161">
        <v>21000089</v>
      </c>
      <c r="B488" s="166" t="s">
        <v>238</v>
      </c>
      <c r="C488" s="166" t="s">
        <v>239</v>
      </c>
      <c r="D488" s="215">
        <v>21950.59</v>
      </c>
      <c r="E488" s="215"/>
      <c r="F488" s="166" t="s">
        <v>748</v>
      </c>
      <c r="G488" s="167">
        <v>44473</v>
      </c>
      <c r="H488" s="166" t="s">
        <v>869</v>
      </c>
      <c r="I488" s="166" t="s">
        <v>262</v>
      </c>
      <c r="J488" s="168" t="s">
        <v>870</v>
      </c>
    </row>
    <row r="489" spans="1:10" s="161" customFormat="1">
      <c r="A489" s="161">
        <v>21000089</v>
      </c>
      <c r="B489" s="166" t="s">
        <v>238</v>
      </c>
      <c r="C489" s="166" t="s">
        <v>239</v>
      </c>
      <c r="D489" s="215">
        <v>263.41000000000003</v>
      </c>
      <c r="E489" s="215"/>
      <c r="F489" s="166" t="s">
        <v>748</v>
      </c>
      <c r="G489" s="167">
        <v>44473</v>
      </c>
      <c r="H489" s="166" t="s">
        <v>869</v>
      </c>
      <c r="I489" s="166" t="s">
        <v>393</v>
      </c>
      <c r="J489" s="168" t="s">
        <v>870</v>
      </c>
    </row>
    <row r="490" spans="1:10" s="161" customFormat="1">
      <c r="A490" s="161">
        <v>21000089</v>
      </c>
      <c r="B490" s="166" t="s">
        <v>238</v>
      </c>
      <c r="C490" s="166" t="s">
        <v>239</v>
      </c>
      <c r="D490" s="215">
        <v>-263.41000000000003</v>
      </c>
      <c r="E490" s="215"/>
      <c r="F490" s="166" t="s">
        <v>748</v>
      </c>
      <c r="G490" s="167">
        <v>44473</v>
      </c>
      <c r="H490" s="166" t="s">
        <v>869</v>
      </c>
      <c r="I490" s="166" t="s">
        <v>262</v>
      </c>
      <c r="J490" s="168" t="s">
        <v>870</v>
      </c>
    </row>
    <row r="491" spans="1:10" s="161" customFormat="1">
      <c r="A491" s="161">
        <v>21000091</v>
      </c>
      <c r="B491" s="166" t="s">
        <v>238</v>
      </c>
      <c r="C491" s="166" t="s">
        <v>239</v>
      </c>
      <c r="D491" s="215">
        <v>51054.75</v>
      </c>
      <c r="E491" s="215"/>
      <c r="F491" s="166" t="s">
        <v>748</v>
      </c>
      <c r="G491" s="167">
        <v>44473</v>
      </c>
      <c r="H491" s="166" t="s">
        <v>669</v>
      </c>
      <c r="I491" s="166" t="s">
        <v>436</v>
      </c>
      <c r="J491" s="168" t="s">
        <v>871</v>
      </c>
    </row>
    <row r="492" spans="1:10" s="161" customFormat="1">
      <c r="A492" s="161">
        <v>21000091</v>
      </c>
      <c r="B492" s="166" t="s">
        <v>238</v>
      </c>
      <c r="C492" s="166" t="s">
        <v>239</v>
      </c>
      <c r="D492" s="215">
        <v>525.66</v>
      </c>
      <c r="E492" s="215"/>
      <c r="F492" s="166" t="s">
        <v>748</v>
      </c>
      <c r="G492" s="167">
        <v>44473</v>
      </c>
      <c r="H492" s="166" t="s">
        <v>669</v>
      </c>
      <c r="I492" s="166" t="s">
        <v>450</v>
      </c>
      <c r="J492" s="168" t="s">
        <v>871</v>
      </c>
    </row>
    <row r="493" spans="1:10" s="161" customFormat="1">
      <c r="A493" s="161">
        <v>21000091</v>
      </c>
      <c r="B493" s="166" t="s">
        <v>238</v>
      </c>
      <c r="C493" s="166" t="s">
        <v>239</v>
      </c>
      <c r="D493" s="215">
        <v>-525.66</v>
      </c>
      <c r="E493" s="215"/>
      <c r="F493" s="166" t="s">
        <v>748</v>
      </c>
      <c r="G493" s="167">
        <v>44473</v>
      </c>
      <c r="H493" s="166" t="s">
        <v>669</v>
      </c>
      <c r="I493" s="166" t="s">
        <v>436</v>
      </c>
      <c r="J493" s="168" t="s">
        <v>871</v>
      </c>
    </row>
    <row r="494" spans="1:10" s="161" customFormat="1">
      <c r="A494" s="161">
        <v>21000091</v>
      </c>
      <c r="B494" s="166" t="s">
        <v>238</v>
      </c>
      <c r="C494" s="166" t="s">
        <v>239</v>
      </c>
      <c r="D494" s="215">
        <v>1927.42</v>
      </c>
      <c r="E494" s="215"/>
      <c r="F494" s="166" t="s">
        <v>748</v>
      </c>
      <c r="G494" s="167">
        <v>44473</v>
      </c>
      <c r="H494" s="166" t="s">
        <v>669</v>
      </c>
      <c r="I494" s="166" t="s">
        <v>447</v>
      </c>
      <c r="J494" s="168" t="s">
        <v>871</v>
      </c>
    </row>
    <row r="495" spans="1:10" s="161" customFormat="1">
      <c r="A495" s="161">
        <v>21000091</v>
      </c>
      <c r="B495" s="166" t="s">
        <v>238</v>
      </c>
      <c r="C495" s="166" t="s">
        <v>239</v>
      </c>
      <c r="D495" s="215">
        <v>-1927.42</v>
      </c>
      <c r="E495" s="215"/>
      <c r="F495" s="166" t="s">
        <v>748</v>
      </c>
      <c r="G495" s="167">
        <v>44473</v>
      </c>
      <c r="H495" s="166" t="s">
        <v>669</v>
      </c>
      <c r="I495" s="166" t="s">
        <v>436</v>
      </c>
      <c r="J495" s="168" t="s">
        <v>871</v>
      </c>
    </row>
    <row r="496" spans="1:10" s="161" customFormat="1">
      <c r="A496" s="161">
        <v>21000091</v>
      </c>
      <c r="B496" s="166" t="s">
        <v>238</v>
      </c>
      <c r="C496" s="166" t="s">
        <v>239</v>
      </c>
      <c r="D496" s="215">
        <v>765.82</v>
      </c>
      <c r="E496" s="215"/>
      <c r="F496" s="166" t="s">
        <v>748</v>
      </c>
      <c r="G496" s="167">
        <v>44473</v>
      </c>
      <c r="H496" s="166" t="s">
        <v>669</v>
      </c>
      <c r="I496" s="166" t="s">
        <v>393</v>
      </c>
      <c r="J496" s="168" t="s">
        <v>871</v>
      </c>
    </row>
    <row r="497" spans="1:10" s="161" customFormat="1">
      <c r="A497" s="161">
        <v>21000091</v>
      </c>
      <c r="B497" s="166" t="s">
        <v>238</v>
      </c>
      <c r="C497" s="166" t="s">
        <v>239</v>
      </c>
      <c r="D497" s="215">
        <v>-765.82</v>
      </c>
      <c r="E497" s="215"/>
      <c r="F497" s="166" t="s">
        <v>748</v>
      </c>
      <c r="G497" s="167">
        <v>44473</v>
      </c>
      <c r="H497" s="166" t="s">
        <v>669</v>
      </c>
      <c r="I497" s="166" t="s">
        <v>436</v>
      </c>
      <c r="J497" s="168" t="s">
        <v>871</v>
      </c>
    </row>
    <row r="498" spans="1:10" s="161" customFormat="1">
      <c r="A498" s="161">
        <v>21000092</v>
      </c>
      <c r="B498" s="166" t="s">
        <v>238</v>
      </c>
      <c r="C498" s="166" t="s">
        <v>239</v>
      </c>
      <c r="D498" s="215">
        <v>256915.52</v>
      </c>
      <c r="E498" s="215"/>
      <c r="F498" s="166" t="s">
        <v>748</v>
      </c>
      <c r="G498" s="167">
        <v>44474</v>
      </c>
      <c r="H498" s="166" t="s">
        <v>872</v>
      </c>
      <c r="I498" s="166" t="s">
        <v>391</v>
      </c>
      <c r="J498" s="168" t="s">
        <v>873</v>
      </c>
    </row>
    <row r="499" spans="1:10" s="161" customFormat="1">
      <c r="A499" s="161">
        <v>21000092</v>
      </c>
      <c r="B499" s="166" t="s">
        <v>238</v>
      </c>
      <c r="C499" s="166" t="s">
        <v>239</v>
      </c>
      <c r="D499" s="215">
        <v>3911.53</v>
      </c>
      <c r="E499" s="215"/>
      <c r="F499" s="166" t="s">
        <v>748</v>
      </c>
      <c r="G499" s="167">
        <v>44474</v>
      </c>
      <c r="H499" s="166" t="s">
        <v>872</v>
      </c>
      <c r="I499" s="166" t="s">
        <v>392</v>
      </c>
      <c r="J499" s="168" t="s">
        <v>873</v>
      </c>
    </row>
    <row r="500" spans="1:10" s="161" customFormat="1">
      <c r="A500" s="161">
        <v>21000092</v>
      </c>
      <c r="B500" s="166" t="s">
        <v>238</v>
      </c>
      <c r="C500" s="166" t="s">
        <v>239</v>
      </c>
      <c r="D500" s="215">
        <v>-3911.53</v>
      </c>
      <c r="E500" s="215"/>
      <c r="F500" s="166" t="s">
        <v>748</v>
      </c>
      <c r="G500" s="167">
        <v>44474</v>
      </c>
      <c r="H500" s="166" t="s">
        <v>872</v>
      </c>
      <c r="I500" s="166" t="s">
        <v>391</v>
      </c>
      <c r="J500" s="168" t="s">
        <v>873</v>
      </c>
    </row>
    <row r="501" spans="1:10" s="161" customFormat="1">
      <c r="A501" s="161">
        <v>21000092</v>
      </c>
      <c r="B501" s="166" t="s">
        <v>238</v>
      </c>
      <c r="C501" s="166" t="s">
        <v>239</v>
      </c>
      <c r="D501" s="215">
        <v>3082.99</v>
      </c>
      <c r="E501" s="215"/>
      <c r="F501" s="166" t="s">
        <v>748</v>
      </c>
      <c r="G501" s="167">
        <v>44474</v>
      </c>
      <c r="H501" s="166" t="s">
        <v>872</v>
      </c>
      <c r="I501" s="166" t="s">
        <v>393</v>
      </c>
      <c r="J501" s="168" t="s">
        <v>873</v>
      </c>
    </row>
    <row r="502" spans="1:10" s="161" customFormat="1">
      <c r="A502" s="161">
        <v>21000092</v>
      </c>
      <c r="B502" s="166" t="s">
        <v>238</v>
      </c>
      <c r="C502" s="166" t="s">
        <v>239</v>
      </c>
      <c r="D502" s="215">
        <v>-3082.99</v>
      </c>
      <c r="E502" s="215"/>
      <c r="F502" s="166" t="s">
        <v>748</v>
      </c>
      <c r="G502" s="167">
        <v>44474</v>
      </c>
      <c r="H502" s="166" t="s">
        <v>872</v>
      </c>
      <c r="I502" s="166" t="s">
        <v>391</v>
      </c>
      <c r="J502" s="168" t="s">
        <v>873</v>
      </c>
    </row>
    <row r="503" spans="1:10" s="161" customFormat="1">
      <c r="A503" s="161">
        <v>21000093</v>
      </c>
      <c r="B503" s="166" t="s">
        <v>238</v>
      </c>
      <c r="C503" s="166" t="s">
        <v>239</v>
      </c>
      <c r="D503" s="215">
        <v>116522.22</v>
      </c>
      <c r="E503" s="215"/>
      <c r="F503" s="166" t="s">
        <v>748</v>
      </c>
      <c r="G503" s="167">
        <v>44483</v>
      </c>
      <c r="H503" s="166" t="s">
        <v>753</v>
      </c>
      <c r="I503" s="166" t="s">
        <v>752</v>
      </c>
      <c r="J503" s="168" t="s">
        <v>956</v>
      </c>
    </row>
    <row r="504" spans="1:10" s="161" customFormat="1">
      <c r="A504" s="161">
        <v>21000093</v>
      </c>
      <c r="B504" s="166" t="s">
        <v>238</v>
      </c>
      <c r="C504" s="166" t="s">
        <v>239</v>
      </c>
      <c r="D504" s="215">
        <v>1946.04</v>
      </c>
      <c r="E504" s="215"/>
      <c r="F504" s="166" t="s">
        <v>748</v>
      </c>
      <c r="G504" s="167">
        <v>44483</v>
      </c>
      <c r="H504" s="166" t="s">
        <v>753</v>
      </c>
      <c r="I504" s="166" t="s">
        <v>653</v>
      </c>
      <c r="J504" s="168" t="s">
        <v>956</v>
      </c>
    </row>
    <row r="505" spans="1:10" s="161" customFormat="1">
      <c r="A505" s="161">
        <v>21000093</v>
      </c>
      <c r="B505" s="166" t="s">
        <v>238</v>
      </c>
      <c r="C505" s="166" t="s">
        <v>239</v>
      </c>
      <c r="D505" s="215">
        <v>-1946.04</v>
      </c>
      <c r="E505" s="215"/>
      <c r="F505" s="166" t="s">
        <v>748</v>
      </c>
      <c r="G505" s="167">
        <v>44483</v>
      </c>
      <c r="H505" s="166" t="s">
        <v>753</v>
      </c>
      <c r="I505" s="166" t="s">
        <v>752</v>
      </c>
      <c r="J505" s="168" t="s">
        <v>956</v>
      </c>
    </row>
    <row r="506" spans="1:10" s="161" customFormat="1">
      <c r="A506" s="161">
        <v>21000094</v>
      </c>
      <c r="B506" s="166" t="s">
        <v>238</v>
      </c>
      <c r="C506" s="166" t="s">
        <v>239</v>
      </c>
      <c r="D506" s="215">
        <v>259764.03</v>
      </c>
      <c r="E506" s="215"/>
      <c r="F506" s="166" t="s">
        <v>748</v>
      </c>
      <c r="G506" s="167">
        <v>44496</v>
      </c>
      <c r="H506" s="166" t="s">
        <v>872</v>
      </c>
      <c r="I506" s="166" t="s">
        <v>391</v>
      </c>
      <c r="J506" s="168" t="s">
        <v>957</v>
      </c>
    </row>
    <row r="507" spans="1:10" s="161" customFormat="1">
      <c r="A507" s="161">
        <v>21000094</v>
      </c>
      <c r="B507" s="166" t="s">
        <v>238</v>
      </c>
      <c r="C507" s="166" t="s">
        <v>239</v>
      </c>
      <c r="D507" s="215">
        <v>3954.9</v>
      </c>
      <c r="E507" s="215"/>
      <c r="F507" s="166" t="s">
        <v>748</v>
      </c>
      <c r="G507" s="167">
        <v>44496</v>
      </c>
      <c r="H507" s="166" t="s">
        <v>872</v>
      </c>
      <c r="I507" s="166" t="s">
        <v>392</v>
      </c>
      <c r="J507" s="168" t="s">
        <v>957</v>
      </c>
    </row>
    <row r="508" spans="1:10" s="161" customFormat="1">
      <c r="A508" s="161">
        <v>21000094</v>
      </c>
      <c r="B508" s="166" t="s">
        <v>238</v>
      </c>
      <c r="C508" s="166" t="s">
        <v>239</v>
      </c>
      <c r="D508" s="215">
        <v>-3954.9</v>
      </c>
      <c r="E508" s="215"/>
      <c r="F508" s="166" t="s">
        <v>748</v>
      </c>
      <c r="G508" s="167">
        <v>44496</v>
      </c>
      <c r="H508" s="166" t="s">
        <v>872</v>
      </c>
      <c r="I508" s="166" t="s">
        <v>391</v>
      </c>
      <c r="J508" s="168" t="s">
        <v>957</v>
      </c>
    </row>
    <row r="509" spans="1:10" s="161" customFormat="1">
      <c r="A509" s="161">
        <v>21000094</v>
      </c>
      <c r="B509" s="166" t="s">
        <v>238</v>
      </c>
      <c r="C509" s="166" t="s">
        <v>239</v>
      </c>
      <c r="D509" s="215">
        <v>3117.17</v>
      </c>
      <c r="E509" s="215"/>
      <c r="F509" s="166" t="s">
        <v>748</v>
      </c>
      <c r="G509" s="167">
        <v>44496</v>
      </c>
      <c r="H509" s="166" t="s">
        <v>872</v>
      </c>
      <c r="I509" s="166" t="s">
        <v>393</v>
      </c>
      <c r="J509" s="168" t="s">
        <v>957</v>
      </c>
    </row>
    <row r="510" spans="1:10" s="161" customFormat="1">
      <c r="A510" s="161">
        <v>21000094</v>
      </c>
      <c r="B510" s="166" t="s">
        <v>238</v>
      </c>
      <c r="C510" s="166" t="s">
        <v>239</v>
      </c>
      <c r="D510" s="215">
        <v>-3117.17</v>
      </c>
      <c r="E510" s="215"/>
      <c r="F510" s="166" t="s">
        <v>748</v>
      </c>
      <c r="G510" s="167">
        <v>44496</v>
      </c>
      <c r="H510" s="166" t="s">
        <v>872</v>
      </c>
      <c r="I510" s="166" t="s">
        <v>391</v>
      </c>
      <c r="J510" s="168" t="s">
        <v>957</v>
      </c>
    </row>
    <row r="511" spans="1:10" s="161" customFormat="1">
      <c r="B511" s="166"/>
      <c r="C511" s="166"/>
      <c r="D511" s="380">
        <f>SUM(D486:D510)</f>
        <v>798110.44</v>
      </c>
      <c r="E511" s="420" t="s">
        <v>2120</v>
      </c>
      <c r="F511" s="166"/>
      <c r="G511" s="167"/>
      <c r="H511" s="166"/>
      <c r="I511" s="166"/>
      <c r="J511" s="168"/>
    </row>
    <row r="512" spans="1:10" s="161" customFormat="1" ht="18.75">
      <c r="A512" s="109" t="s">
        <v>1703</v>
      </c>
      <c r="B512" s="166"/>
      <c r="C512" s="166"/>
      <c r="D512" s="242"/>
      <c r="E512" s="242"/>
      <c r="F512" s="166"/>
      <c r="G512" s="167"/>
      <c r="H512" s="166"/>
      <c r="I512" s="166"/>
      <c r="J512" s="168"/>
    </row>
    <row r="513" spans="1:10" s="161" customFormat="1">
      <c r="A513" s="169" t="s">
        <v>746</v>
      </c>
      <c r="B513" s="169" t="s">
        <v>406</v>
      </c>
      <c r="C513" s="169" t="s">
        <v>233</v>
      </c>
      <c r="D513" s="214" t="s">
        <v>234</v>
      </c>
      <c r="E513" s="214"/>
      <c r="F513" s="169" t="s">
        <v>747</v>
      </c>
      <c r="G513" s="169" t="s">
        <v>407</v>
      </c>
      <c r="H513" s="169" t="s">
        <v>231</v>
      </c>
      <c r="I513" s="169" t="s">
        <v>236</v>
      </c>
      <c r="J513" s="245" t="s">
        <v>235</v>
      </c>
    </row>
    <row r="514" spans="1:10" s="161" customFormat="1">
      <c r="A514" s="161">
        <v>21000239</v>
      </c>
      <c r="B514" s="166" t="s">
        <v>238</v>
      </c>
      <c r="C514" s="166" t="s">
        <v>239</v>
      </c>
      <c r="D514" s="215">
        <v>1800</v>
      </c>
      <c r="E514" s="215"/>
      <c r="F514" s="166" t="s">
        <v>748</v>
      </c>
      <c r="G514" s="167">
        <v>44503</v>
      </c>
      <c r="H514" s="166" t="s">
        <v>958</v>
      </c>
      <c r="I514" s="166" t="s">
        <v>959</v>
      </c>
      <c r="J514" s="168" t="s">
        <v>960</v>
      </c>
    </row>
    <row r="515" spans="1:10" s="161" customFormat="1">
      <c r="A515" s="161">
        <v>21000240</v>
      </c>
      <c r="B515" s="166" t="s">
        <v>238</v>
      </c>
      <c r="C515" s="166" t="s">
        <v>239</v>
      </c>
      <c r="D515" s="215">
        <v>900</v>
      </c>
      <c r="E515" s="215"/>
      <c r="F515" s="166" t="s">
        <v>748</v>
      </c>
      <c r="G515" s="167">
        <v>44503</v>
      </c>
      <c r="H515" s="166" t="s">
        <v>961</v>
      </c>
      <c r="I515" s="166" t="s">
        <v>962</v>
      </c>
      <c r="J515" s="168" t="s">
        <v>963</v>
      </c>
    </row>
    <row r="516" spans="1:10" s="161" customFormat="1">
      <c r="A516" s="161">
        <v>21000241</v>
      </c>
      <c r="B516" s="166" t="s">
        <v>238</v>
      </c>
      <c r="C516" s="166" t="s">
        <v>239</v>
      </c>
      <c r="D516" s="215">
        <v>7200</v>
      </c>
      <c r="E516" s="215"/>
      <c r="F516" s="166" t="s">
        <v>748</v>
      </c>
      <c r="G516" s="167">
        <v>44503</v>
      </c>
      <c r="H516" s="166" t="s">
        <v>964</v>
      </c>
      <c r="I516" s="166" t="s">
        <v>471</v>
      </c>
      <c r="J516" s="168" t="s">
        <v>965</v>
      </c>
    </row>
    <row r="517" spans="1:10" s="161" customFormat="1">
      <c r="A517" s="161">
        <v>21000242</v>
      </c>
      <c r="B517" s="166" t="s">
        <v>238</v>
      </c>
      <c r="C517" s="166" t="s">
        <v>239</v>
      </c>
      <c r="D517" s="215">
        <v>8100</v>
      </c>
      <c r="E517" s="215"/>
      <c r="F517" s="166" t="s">
        <v>748</v>
      </c>
      <c r="G517" s="167">
        <v>44503</v>
      </c>
      <c r="H517" s="166" t="s">
        <v>966</v>
      </c>
      <c r="I517" s="166" t="s">
        <v>967</v>
      </c>
      <c r="J517" s="168" t="s">
        <v>968</v>
      </c>
    </row>
    <row r="518" spans="1:10" s="161" customFormat="1">
      <c r="A518" s="161">
        <v>21000243</v>
      </c>
      <c r="B518" s="166" t="s">
        <v>238</v>
      </c>
      <c r="C518" s="166" t="s">
        <v>239</v>
      </c>
      <c r="D518" s="215">
        <v>1800</v>
      </c>
      <c r="E518" s="215"/>
      <c r="F518" s="166" t="s">
        <v>748</v>
      </c>
      <c r="G518" s="167">
        <v>44503</v>
      </c>
      <c r="H518" s="166" t="s">
        <v>969</v>
      </c>
      <c r="I518" s="166" t="s">
        <v>970</v>
      </c>
      <c r="J518" s="168" t="s">
        <v>971</v>
      </c>
    </row>
    <row r="519" spans="1:10" s="161" customFormat="1">
      <c r="A519" s="161">
        <v>21000244</v>
      </c>
      <c r="B519" s="166" t="s">
        <v>238</v>
      </c>
      <c r="C519" s="166" t="s">
        <v>239</v>
      </c>
      <c r="D519" s="215">
        <v>14076</v>
      </c>
      <c r="E519" s="215"/>
      <c r="F519" s="166" t="s">
        <v>748</v>
      </c>
      <c r="G519" s="167">
        <v>44503</v>
      </c>
      <c r="H519" s="166" t="s">
        <v>472</v>
      </c>
      <c r="I519" s="166" t="s">
        <v>244</v>
      </c>
      <c r="J519" s="168" t="s">
        <v>972</v>
      </c>
    </row>
    <row r="520" spans="1:10" s="161" customFormat="1">
      <c r="A520" s="161">
        <v>21000095</v>
      </c>
      <c r="B520" s="166" t="s">
        <v>238</v>
      </c>
      <c r="C520" s="166" t="s">
        <v>239</v>
      </c>
      <c r="D520" s="215">
        <v>12140.39</v>
      </c>
      <c r="E520" s="215"/>
      <c r="F520" s="166" t="s">
        <v>748</v>
      </c>
      <c r="G520" s="167">
        <v>44509</v>
      </c>
      <c r="H520" s="166" t="s">
        <v>657</v>
      </c>
      <c r="I520" s="166" t="s">
        <v>262</v>
      </c>
      <c r="J520" s="168" t="s">
        <v>973</v>
      </c>
    </row>
    <row r="521" spans="1:10" s="161" customFormat="1">
      <c r="A521" s="161">
        <v>21000095</v>
      </c>
      <c r="B521" s="166" t="s">
        <v>238</v>
      </c>
      <c r="C521" s="166" t="s">
        <v>239</v>
      </c>
      <c r="D521" s="215">
        <v>145.68</v>
      </c>
      <c r="E521" s="215"/>
      <c r="F521" s="166" t="s">
        <v>748</v>
      </c>
      <c r="G521" s="167">
        <v>44509</v>
      </c>
      <c r="H521" s="166" t="s">
        <v>657</v>
      </c>
      <c r="I521" s="166" t="s">
        <v>393</v>
      </c>
      <c r="J521" s="168" t="s">
        <v>973</v>
      </c>
    </row>
    <row r="522" spans="1:10" s="161" customFormat="1">
      <c r="A522" s="161">
        <v>21000095</v>
      </c>
      <c r="B522" s="166" t="s">
        <v>238</v>
      </c>
      <c r="C522" s="166" t="s">
        <v>239</v>
      </c>
      <c r="D522" s="215">
        <v>-145.68</v>
      </c>
      <c r="E522" s="215"/>
      <c r="F522" s="166" t="s">
        <v>748</v>
      </c>
      <c r="G522" s="167">
        <v>44509</v>
      </c>
      <c r="H522" s="166" t="s">
        <v>657</v>
      </c>
      <c r="I522" s="166" t="s">
        <v>262</v>
      </c>
      <c r="J522" s="168" t="s">
        <v>973</v>
      </c>
    </row>
    <row r="523" spans="1:10" s="161" customFormat="1">
      <c r="A523" s="161">
        <v>21000096</v>
      </c>
      <c r="B523" s="166" t="s">
        <v>238</v>
      </c>
      <c r="C523" s="166" t="s">
        <v>239</v>
      </c>
      <c r="D523" s="215">
        <v>93970.16</v>
      </c>
      <c r="E523" s="215"/>
      <c r="F523" s="166" t="s">
        <v>748</v>
      </c>
      <c r="G523" s="167">
        <v>44512</v>
      </c>
      <c r="H523" s="166" t="s">
        <v>429</v>
      </c>
      <c r="I523" s="166" t="s">
        <v>431</v>
      </c>
      <c r="J523" s="168" t="s">
        <v>1006</v>
      </c>
    </row>
    <row r="524" spans="1:10" s="161" customFormat="1">
      <c r="A524" s="161">
        <v>21000096</v>
      </c>
      <c r="B524" s="166" t="s">
        <v>238</v>
      </c>
      <c r="C524" s="166" t="s">
        <v>239</v>
      </c>
      <c r="D524" s="215">
        <v>1879.4</v>
      </c>
      <c r="E524" s="215"/>
      <c r="F524" s="166" t="s">
        <v>748</v>
      </c>
      <c r="G524" s="167">
        <v>44512</v>
      </c>
      <c r="H524" s="166" t="s">
        <v>429</v>
      </c>
      <c r="I524" s="166" t="s">
        <v>432</v>
      </c>
      <c r="J524" s="168" t="s">
        <v>1006</v>
      </c>
    </row>
    <row r="525" spans="1:10" s="161" customFormat="1">
      <c r="A525" s="161">
        <v>21000096</v>
      </c>
      <c r="B525" s="166" t="s">
        <v>238</v>
      </c>
      <c r="C525" s="166" t="s">
        <v>239</v>
      </c>
      <c r="D525" s="215">
        <v>-1879.4</v>
      </c>
      <c r="E525" s="215"/>
      <c r="F525" s="166" t="s">
        <v>748</v>
      </c>
      <c r="G525" s="167">
        <v>44512</v>
      </c>
      <c r="H525" s="166" t="s">
        <v>429</v>
      </c>
      <c r="I525" s="166" t="s">
        <v>431</v>
      </c>
      <c r="J525" s="168" t="s">
        <v>1006</v>
      </c>
    </row>
    <row r="526" spans="1:10" s="161" customFormat="1">
      <c r="A526" s="161">
        <v>21000097</v>
      </c>
      <c r="B526" s="166" t="s">
        <v>238</v>
      </c>
      <c r="C526" s="166" t="s">
        <v>239</v>
      </c>
      <c r="D526" s="215">
        <v>314778.63</v>
      </c>
      <c r="E526" s="215"/>
      <c r="F526" s="166" t="s">
        <v>748</v>
      </c>
      <c r="G526" s="167">
        <v>44512</v>
      </c>
      <c r="H526" s="166" t="s">
        <v>827</v>
      </c>
      <c r="I526" s="166" t="s">
        <v>571</v>
      </c>
      <c r="J526" s="168" t="s">
        <v>1007</v>
      </c>
    </row>
    <row r="527" spans="1:10" s="161" customFormat="1">
      <c r="A527" s="161">
        <v>21000097</v>
      </c>
      <c r="B527" s="166" t="s">
        <v>238</v>
      </c>
      <c r="C527" s="166" t="s">
        <v>239</v>
      </c>
      <c r="D527" s="215">
        <v>15738.93</v>
      </c>
      <c r="E527" s="215"/>
      <c r="F527" s="166" t="s">
        <v>748</v>
      </c>
      <c r="G527" s="167">
        <v>44512</v>
      </c>
      <c r="H527" s="166" t="s">
        <v>827</v>
      </c>
      <c r="I527" s="166" t="s">
        <v>572</v>
      </c>
      <c r="J527" s="168" t="s">
        <v>1007</v>
      </c>
    </row>
    <row r="528" spans="1:10" s="161" customFormat="1">
      <c r="A528" s="161">
        <v>21000097</v>
      </c>
      <c r="B528" s="166" t="s">
        <v>238</v>
      </c>
      <c r="C528" s="166" t="s">
        <v>239</v>
      </c>
      <c r="D528" s="215">
        <v>-15738.93</v>
      </c>
      <c r="E528" s="215"/>
      <c r="F528" s="166" t="s">
        <v>748</v>
      </c>
      <c r="G528" s="167">
        <v>44512</v>
      </c>
      <c r="H528" s="166" t="s">
        <v>827</v>
      </c>
      <c r="I528" s="166" t="s">
        <v>571</v>
      </c>
      <c r="J528" s="168" t="s">
        <v>1007</v>
      </c>
    </row>
    <row r="529" spans="1:10" s="161" customFormat="1">
      <c r="A529" s="161">
        <v>21000097</v>
      </c>
      <c r="B529" s="166" t="s">
        <v>238</v>
      </c>
      <c r="C529" s="166" t="s">
        <v>239</v>
      </c>
      <c r="D529" s="215">
        <v>12486.01</v>
      </c>
      <c r="E529" s="215"/>
      <c r="F529" s="166" t="s">
        <v>748</v>
      </c>
      <c r="G529" s="167">
        <v>44512</v>
      </c>
      <c r="H529" s="166" t="s">
        <v>827</v>
      </c>
      <c r="I529" s="166" t="s">
        <v>447</v>
      </c>
      <c r="J529" s="168" t="s">
        <v>1007</v>
      </c>
    </row>
    <row r="530" spans="1:10" s="161" customFormat="1">
      <c r="A530" s="161">
        <v>21000097</v>
      </c>
      <c r="B530" s="166" t="s">
        <v>238</v>
      </c>
      <c r="C530" s="166" t="s">
        <v>239</v>
      </c>
      <c r="D530" s="215">
        <v>-12486.01</v>
      </c>
      <c r="E530" s="215"/>
      <c r="F530" s="166" t="s">
        <v>748</v>
      </c>
      <c r="G530" s="167">
        <v>44512</v>
      </c>
      <c r="H530" s="166" t="s">
        <v>827</v>
      </c>
      <c r="I530" s="166" t="s">
        <v>571</v>
      </c>
      <c r="J530" s="168" t="s">
        <v>1007</v>
      </c>
    </row>
    <row r="531" spans="1:10" s="161" customFormat="1">
      <c r="A531" s="161">
        <v>21000097</v>
      </c>
      <c r="B531" s="166" t="s">
        <v>238</v>
      </c>
      <c r="C531" s="166" t="s">
        <v>239</v>
      </c>
      <c r="D531" s="215">
        <v>3777.34</v>
      </c>
      <c r="E531" s="215"/>
      <c r="F531" s="166" t="s">
        <v>748</v>
      </c>
      <c r="G531" s="167">
        <v>44512</v>
      </c>
      <c r="H531" s="166" t="s">
        <v>827</v>
      </c>
      <c r="I531" s="166" t="s">
        <v>393</v>
      </c>
      <c r="J531" s="168" t="s">
        <v>1007</v>
      </c>
    </row>
    <row r="532" spans="1:10" s="161" customFormat="1">
      <c r="A532" s="161">
        <v>21000097</v>
      </c>
      <c r="B532" s="166" t="s">
        <v>238</v>
      </c>
      <c r="C532" s="166" t="s">
        <v>239</v>
      </c>
      <c r="D532" s="215">
        <v>-3777.34</v>
      </c>
      <c r="E532" s="215"/>
      <c r="F532" s="166" t="s">
        <v>748</v>
      </c>
      <c r="G532" s="167">
        <v>44512</v>
      </c>
      <c r="H532" s="166" t="s">
        <v>827</v>
      </c>
      <c r="I532" s="166" t="s">
        <v>571</v>
      </c>
      <c r="J532" s="168" t="s">
        <v>1007</v>
      </c>
    </row>
    <row r="533" spans="1:10" s="161" customFormat="1">
      <c r="A533" s="161">
        <v>21000098</v>
      </c>
      <c r="B533" s="166" t="s">
        <v>238</v>
      </c>
      <c r="C533" s="166" t="s">
        <v>239</v>
      </c>
      <c r="D533" s="215">
        <v>155997.85</v>
      </c>
      <c r="E533" s="215"/>
      <c r="F533" s="166" t="s">
        <v>748</v>
      </c>
      <c r="G533" s="167">
        <v>44512</v>
      </c>
      <c r="H533" s="166" t="s">
        <v>753</v>
      </c>
      <c r="I533" s="166" t="s">
        <v>752</v>
      </c>
      <c r="J533" s="168" t="s">
        <v>1008</v>
      </c>
    </row>
    <row r="534" spans="1:10" s="161" customFormat="1">
      <c r="A534" s="161">
        <v>21000098</v>
      </c>
      <c r="B534" s="166" t="s">
        <v>238</v>
      </c>
      <c r="C534" s="166" t="s">
        <v>239</v>
      </c>
      <c r="D534" s="215">
        <v>2605.54</v>
      </c>
      <c r="E534" s="215"/>
      <c r="F534" s="166" t="s">
        <v>748</v>
      </c>
      <c r="G534" s="167">
        <v>44512</v>
      </c>
      <c r="H534" s="166" t="s">
        <v>753</v>
      </c>
      <c r="I534" s="166" t="s">
        <v>1009</v>
      </c>
      <c r="J534" s="168" t="s">
        <v>1008</v>
      </c>
    </row>
    <row r="535" spans="1:10" s="161" customFormat="1">
      <c r="A535" s="161">
        <v>21000098</v>
      </c>
      <c r="B535" s="166" t="s">
        <v>238</v>
      </c>
      <c r="C535" s="166" t="s">
        <v>239</v>
      </c>
      <c r="D535" s="215">
        <v>-2605.54</v>
      </c>
      <c r="E535" s="215"/>
      <c r="F535" s="166" t="s">
        <v>748</v>
      </c>
      <c r="G535" s="167">
        <v>44512</v>
      </c>
      <c r="H535" s="166" t="s">
        <v>753</v>
      </c>
      <c r="I535" s="166" t="s">
        <v>752</v>
      </c>
      <c r="J535" s="168" t="s">
        <v>1008</v>
      </c>
    </row>
    <row r="536" spans="1:10" s="161" customFormat="1">
      <c r="A536" s="161">
        <v>21000245</v>
      </c>
      <c r="B536" s="166" t="s">
        <v>238</v>
      </c>
      <c r="C536" s="166" t="s">
        <v>239</v>
      </c>
      <c r="D536" s="215">
        <v>17462.400000000001</v>
      </c>
      <c r="E536" s="215"/>
      <c r="F536" s="166" t="s">
        <v>748</v>
      </c>
      <c r="G536" s="167">
        <v>44512</v>
      </c>
      <c r="H536" s="166" t="s">
        <v>1010</v>
      </c>
      <c r="I536" s="166" t="s">
        <v>1011</v>
      </c>
      <c r="J536" s="168" t="s">
        <v>1012</v>
      </c>
    </row>
    <row r="537" spans="1:10" s="161" customFormat="1">
      <c r="A537" s="161">
        <v>21000248</v>
      </c>
      <c r="B537" s="166" t="s">
        <v>238</v>
      </c>
      <c r="C537" s="166" t="s">
        <v>239</v>
      </c>
      <c r="D537" s="215">
        <v>50000</v>
      </c>
      <c r="E537" s="215"/>
      <c r="F537" s="166" t="s">
        <v>748</v>
      </c>
      <c r="G537" s="167">
        <v>44512</v>
      </c>
      <c r="H537" s="166" t="s">
        <v>1013</v>
      </c>
      <c r="I537" s="166" t="s">
        <v>1014</v>
      </c>
      <c r="J537" s="168" t="s">
        <v>948</v>
      </c>
    </row>
    <row r="538" spans="1:10" s="161" customFormat="1">
      <c r="A538" s="161">
        <v>21000246</v>
      </c>
      <c r="B538" s="166" t="s">
        <v>238</v>
      </c>
      <c r="C538" s="166" t="s">
        <v>239</v>
      </c>
      <c r="D538" s="215">
        <v>30000</v>
      </c>
      <c r="E538" s="215"/>
      <c r="F538" s="166" t="s">
        <v>748</v>
      </c>
      <c r="G538" s="167">
        <v>44516</v>
      </c>
      <c r="H538" s="166" t="s">
        <v>1015</v>
      </c>
      <c r="I538" s="166" t="s">
        <v>666</v>
      </c>
      <c r="J538" s="168" t="s">
        <v>1016</v>
      </c>
    </row>
    <row r="539" spans="1:10" s="161" customFormat="1">
      <c r="A539" s="161">
        <v>21000642</v>
      </c>
      <c r="B539" s="166" t="s">
        <v>238</v>
      </c>
      <c r="C539" s="166" t="s">
        <v>239</v>
      </c>
      <c r="D539" s="215">
        <v>2700</v>
      </c>
      <c r="E539" s="215"/>
      <c r="F539" s="166" t="s">
        <v>748</v>
      </c>
      <c r="G539" s="167">
        <v>44522</v>
      </c>
      <c r="H539" s="166" t="s">
        <v>1017</v>
      </c>
      <c r="I539" s="166" t="s">
        <v>1018</v>
      </c>
      <c r="J539" s="168" t="s">
        <v>1019</v>
      </c>
    </row>
    <row r="540" spans="1:10" s="161" customFormat="1">
      <c r="A540" s="161">
        <v>21000252</v>
      </c>
      <c r="B540" s="166" t="s">
        <v>238</v>
      </c>
      <c r="C540" s="166" t="s">
        <v>239</v>
      </c>
      <c r="D540" s="215">
        <v>10000</v>
      </c>
      <c r="E540" s="215"/>
      <c r="F540" s="166" t="s">
        <v>748</v>
      </c>
      <c r="G540" s="167">
        <v>44523</v>
      </c>
      <c r="H540" s="166" t="s">
        <v>1020</v>
      </c>
      <c r="I540" s="166" t="s">
        <v>1021</v>
      </c>
      <c r="J540" s="168" t="s">
        <v>1022</v>
      </c>
    </row>
    <row r="541" spans="1:10" s="161" customFormat="1">
      <c r="A541" s="161">
        <v>21000253</v>
      </c>
      <c r="B541" s="166" t="s">
        <v>238</v>
      </c>
      <c r="C541" s="166" t="s">
        <v>239</v>
      </c>
      <c r="D541" s="215">
        <v>20000</v>
      </c>
      <c r="E541" s="215"/>
      <c r="F541" s="166" t="s">
        <v>748</v>
      </c>
      <c r="G541" s="167">
        <v>44523</v>
      </c>
      <c r="H541" s="166" t="s">
        <v>1023</v>
      </c>
      <c r="I541" s="166" t="s">
        <v>1024</v>
      </c>
      <c r="J541" s="168" t="s">
        <v>1025</v>
      </c>
    </row>
    <row r="542" spans="1:10" s="161" customFormat="1">
      <c r="A542" s="161">
        <v>21000254</v>
      </c>
      <c r="B542" s="166" t="s">
        <v>238</v>
      </c>
      <c r="C542" s="166" t="s">
        <v>239</v>
      </c>
      <c r="D542" s="215">
        <v>10000</v>
      </c>
      <c r="E542" s="215"/>
      <c r="F542" s="166" t="s">
        <v>748</v>
      </c>
      <c r="G542" s="167">
        <v>44523</v>
      </c>
      <c r="H542" s="166" t="s">
        <v>1026</v>
      </c>
      <c r="I542" s="166" t="s">
        <v>1027</v>
      </c>
      <c r="J542" s="168" t="s">
        <v>1025</v>
      </c>
    </row>
    <row r="543" spans="1:10" s="161" customFormat="1">
      <c r="A543" s="161">
        <v>21000255</v>
      </c>
      <c r="B543" s="166" t="s">
        <v>238</v>
      </c>
      <c r="C543" s="166" t="s">
        <v>239</v>
      </c>
      <c r="D543" s="215">
        <v>20000</v>
      </c>
      <c r="E543" s="215"/>
      <c r="F543" s="166" t="s">
        <v>748</v>
      </c>
      <c r="G543" s="167">
        <v>44523</v>
      </c>
      <c r="H543" s="166" t="s">
        <v>1028</v>
      </c>
      <c r="I543" s="166" t="s">
        <v>1029</v>
      </c>
      <c r="J543" s="168" t="s">
        <v>1025</v>
      </c>
    </row>
    <row r="544" spans="1:10" s="161" customFormat="1">
      <c r="A544" s="161">
        <v>21000256</v>
      </c>
      <c r="B544" s="166" t="s">
        <v>238</v>
      </c>
      <c r="C544" s="166" t="s">
        <v>239</v>
      </c>
      <c r="D544" s="215">
        <v>10000</v>
      </c>
      <c r="E544" s="215"/>
      <c r="F544" s="166" t="s">
        <v>748</v>
      </c>
      <c r="G544" s="167">
        <v>44523</v>
      </c>
      <c r="H544" s="166" t="s">
        <v>1030</v>
      </c>
      <c r="I544" s="166" t="s">
        <v>1031</v>
      </c>
      <c r="J544" s="168" t="s">
        <v>1032</v>
      </c>
    </row>
    <row r="545" spans="1:10" s="161" customFormat="1">
      <c r="A545" s="161">
        <v>21000257</v>
      </c>
      <c r="B545" s="166" t="s">
        <v>238</v>
      </c>
      <c r="C545" s="166" t="s">
        <v>239</v>
      </c>
      <c r="D545" s="215">
        <v>10000</v>
      </c>
      <c r="E545" s="215"/>
      <c r="F545" s="166" t="s">
        <v>748</v>
      </c>
      <c r="G545" s="167">
        <v>44523</v>
      </c>
      <c r="H545" s="166" t="s">
        <v>1033</v>
      </c>
      <c r="I545" s="166" t="s">
        <v>1034</v>
      </c>
      <c r="J545" s="168" t="s">
        <v>1035</v>
      </c>
    </row>
    <row r="546" spans="1:10" s="161" customFormat="1">
      <c r="A546" s="161">
        <v>21000258</v>
      </c>
      <c r="B546" s="166" t="s">
        <v>238</v>
      </c>
      <c r="C546" s="166" t="s">
        <v>239</v>
      </c>
      <c r="D546" s="215">
        <v>10000</v>
      </c>
      <c r="E546" s="215"/>
      <c r="F546" s="166" t="s">
        <v>748</v>
      </c>
      <c r="G546" s="167">
        <v>44523</v>
      </c>
      <c r="H546" s="166" t="s">
        <v>1036</v>
      </c>
      <c r="I546" s="166" t="s">
        <v>1037</v>
      </c>
      <c r="J546" s="168" t="s">
        <v>1025</v>
      </c>
    </row>
    <row r="547" spans="1:10" s="161" customFormat="1">
      <c r="A547" s="161">
        <v>21000259</v>
      </c>
      <c r="B547" s="166" t="s">
        <v>238</v>
      </c>
      <c r="C547" s="166" t="s">
        <v>239</v>
      </c>
      <c r="D547" s="215">
        <v>20000</v>
      </c>
      <c r="E547" s="215"/>
      <c r="F547" s="166" t="s">
        <v>748</v>
      </c>
      <c r="G547" s="167">
        <v>44523</v>
      </c>
      <c r="H547" s="166" t="s">
        <v>1038</v>
      </c>
      <c r="I547" s="166" t="s">
        <v>1039</v>
      </c>
      <c r="J547" s="168" t="s">
        <v>1022</v>
      </c>
    </row>
    <row r="548" spans="1:10" s="161" customFormat="1">
      <c r="A548" s="161">
        <v>21000260</v>
      </c>
      <c r="B548" s="166" t="s">
        <v>238</v>
      </c>
      <c r="C548" s="166" t="s">
        <v>239</v>
      </c>
      <c r="D548" s="215">
        <v>10000</v>
      </c>
      <c r="E548" s="215"/>
      <c r="F548" s="166" t="s">
        <v>748</v>
      </c>
      <c r="G548" s="167">
        <v>44523</v>
      </c>
      <c r="H548" s="166" t="s">
        <v>1040</v>
      </c>
      <c r="I548" s="166" t="s">
        <v>1041</v>
      </c>
      <c r="J548" s="168" t="s">
        <v>1042</v>
      </c>
    </row>
    <row r="549" spans="1:10" s="161" customFormat="1">
      <c r="A549" s="161">
        <v>21000261</v>
      </c>
      <c r="B549" s="166" t="s">
        <v>238</v>
      </c>
      <c r="C549" s="166" t="s">
        <v>239</v>
      </c>
      <c r="D549" s="215">
        <v>10000</v>
      </c>
      <c r="E549" s="215"/>
      <c r="F549" s="166" t="s">
        <v>748</v>
      </c>
      <c r="G549" s="167">
        <v>44523</v>
      </c>
      <c r="H549" s="166" t="s">
        <v>1043</v>
      </c>
      <c r="I549" s="166" t="s">
        <v>1044</v>
      </c>
      <c r="J549" s="168" t="s">
        <v>1025</v>
      </c>
    </row>
    <row r="550" spans="1:10" s="161" customFormat="1">
      <c r="A550" s="161">
        <v>21000263</v>
      </c>
      <c r="B550" s="166" t="s">
        <v>238</v>
      </c>
      <c r="C550" s="166" t="s">
        <v>239</v>
      </c>
      <c r="D550" s="215">
        <v>10000</v>
      </c>
      <c r="E550" s="215"/>
      <c r="F550" s="166" t="s">
        <v>748</v>
      </c>
      <c r="G550" s="167">
        <v>44523</v>
      </c>
      <c r="H550" s="166" t="s">
        <v>1045</v>
      </c>
      <c r="I550" s="166" t="s">
        <v>774</v>
      </c>
      <c r="J550" s="168" t="s">
        <v>1042</v>
      </c>
    </row>
    <row r="551" spans="1:10" s="161" customFormat="1">
      <c r="A551" s="161">
        <v>21000264</v>
      </c>
      <c r="B551" s="166" t="s">
        <v>238</v>
      </c>
      <c r="C551" s="166" t="s">
        <v>239</v>
      </c>
      <c r="D551" s="215">
        <v>10000</v>
      </c>
      <c r="E551" s="215"/>
      <c r="F551" s="166" t="s">
        <v>748</v>
      </c>
      <c r="G551" s="167">
        <v>44523</v>
      </c>
      <c r="H551" s="166" t="s">
        <v>1046</v>
      </c>
      <c r="I551" s="166" t="s">
        <v>1047</v>
      </c>
      <c r="J551" s="168" t="s">
        <v>1035</v>
      </c>
    </row>
    <row r="552" spans="1:10" s="161" customFormat="1">
      <c r="A552" s="161">
        <v>21000265</v>
      </c>
      <c r="B552" s="166" t="s">
        <v>238</v>
      </c>
      <c r="C552" s="166" t="s">
        <v>239</v>
      </c>
      <c r="D552" s="215">
        <v>10000</v>
      </c>
      <c r="E552" s="215"/>
      <c r="F552" s="166" t="s">
        <v>748</v>
      </c>
      <c r="G552" s="167">
        <v>44523</v>
      </c>
      <c r="H552" s="166" t="s">
        <v>1048</v>
      </c>
      <c r="I552" s="166" t="s">
        <v>1049</v>
      </c>
      <c r="J552" s="168" t="s">
        <v>1050</v>
      </c>
    </row>
    <row r="553" spans="1:10" s="161" customFormat="1">
      <c r="A553" s="161">
        <v>21000266</v>
      </c>
      <c r="B553" s="166" t="s">
        <v>238</v>
      </c>
      <c r="C553" s="166" t="s">
        <v>239</v>
      </c>
      <c r="D553" s="215">
        <v>10000</v>
      </c>
      <c r="E553" s="215"/>
      <c r="F553" s="166" t="s">
        <v>748</v>
      </c>
      <c r="G553" s="167">
        <v>44523</v>
      </c>
      <c r="H553" s="166" t="s">
        <v>1051</v>
      </c>
      <c r="I553" s="166" t="s">
        <v>1052</v>
      </c>
      <c r="J553" s="168" t="s">
        <v>1022</v>
      </c>
    </row>
    <row r="554" spans="1:10" s="161" customFormat="1">
      <c r="A554" s="161">
        <v>21000267</v>
      </c>
      <c r="B554" s="166" t="s">
        <v>238</v>
      </c>
      <c r="C554" s="166" t="s">
        <v>239</v>
      </c>
      <c r="D554" s="215">
        <v>10000</v>
      </c>
      <c r="E554" s="215"/>
      <c r="F554" s="166" t="s">
        <v>748</v>
      </c>
      <c r="G554" s="167">
        <v>44523</v>
      </c>
      <c r="H554" s="166" t="s">
        <v>1053</v>
      </c>
      <c r="I554" s="166" t="s">
        <v>1054</v>
      </c>
      <c r="J554" s="168" t="s">
        <v>1042</v>
      </c>
    </row>
    <row r="555" spans="1:10" s="161" customFormat="1">
      <c r="A555" s="161">
        <v>21000268</v>
      </c>
      <c r="B555" s="166" t="s">
        <v>238</v>
      </c>
      <c r="C555" s="166" t="s">
        <v>239</v>
      </c>
      <c r="D555" s="215">
        <v>10000</v>
      </c>
      <c r="E555" s="215"/>
      <c r="F555" s="166" t="s">
        <v>748</v>
      </c>
      <c r="G555" s="167">
        <v>44523</v>
      </c>
      <c r="H555" s="166" t="s">
        <v>1055</v>
      </c>
      <c r="I555" s="166" t="s">
        <v>1056</v>
      </c>
      <c r="J555" s="168" t="s">
        <v>1022</v>
      </c>
    </row>
    <row r="556" spans="1:10" s="161" customFormat="1">
      <c r="A556" s="161">
        <v>21000269</v>
      </c>
      <c r="B556" s="166" t="s">
        <v>238</v>
      </c>
      <c r="C556" s="166" t="s">
        <v>239</v>
      </c>
      <c r="D556" s="215">
        <v>40000</v>
      </c>
      <c r="E556" s="215"/>
      <c r="F556" s="166" t="s">
        <v>748</v>
      </c>
      <c r="G556" s="167">
        <v>44523</v>
      </c>
      <c r="H556" s="166" t="s">
        <v>1057</v>
      </c>
      <c r="I556" s="166" t="s">
        <v>1058</v>
      </c>
      <c r="J556" s="168" t="s">
        <v>1035</v>
      </c>
    </row>
    <row r="557" spans="1:10" s="161" customFormat="1">
      <c r="A557" s="161">
        <v>21000270</v>
      </c>
      <c r="B557" s="166" t="s">
        <v>238</v>
      </c>
      <c r="C557" s="166" t="s">
        <v>239</v>
      </c>
      <c r="D557" s="215">
        <v>10000</v>
      </c>
      <c r="E557" s="215"/>
      <c r="F557" s="166" t="s">
        <v>748</v>
      </c>
      <c r="G557" s="167">
        <v>44523</v>
      </c>
      <c r="H557" s="166" t="s">
        <v>1059</v>
      </c>
      <c r="I557" s="166" t="s">
        <v>1060</v>
      </c>
      <c r="J557" s="168" t="s">
        <v>1042</v>
      </c>
    </row>
    <row r="558" spans="1:10" s="161" customFormat="1">
      <c r="A558" s="161">
        <v>21000271</v>
      </c>
      <c r="B558" s="166" t="s">
        <v>238</v>
      </c>
      <c r="C558" s="166" t="s">
        <v>239</v>
      </c>
      <c r="D558" s="215">
        <v>10000</v>
      </c>
      <c r="E558" s="215"/>
      <c r="F558" s="166" t="s">
        <v>748</v>
      </c>
      <c r="G558" s="167">
        <v>44523</v>
      </c>
      <c r="H558" s="166" t="s">
        <v>1061</v>
      </c>
      <c r="I558" s="166" t="s">
        <v>1062</v>
      </c>
      <c r="J558" s="168" t="s">
        <v>1025</v>
      </c>
    </row>
    <row r="559" spans="1:10" s="161" customFormat="1">
      <c r="A559" s="161">
        <v>21000272</v>
      </c>
      <c r="B559" s="166" t="s">
        <v>238</v>
      </c>
      <c r="C559" s="166" t="s">
        <v>239</v>
      </c>
      <c r="D559" s="215">
        <v>10000</v>
      </c>
      <c r="E559" s="215"/>
      <c r="F559" s="166" t="s">
        <v>748</v>
      </c>
      <c r="G559" s="167">
        <v>44523</v>
      </c>
      <c r="H559" s="166" t="s">
        <v>1063</v>
      </c>
      <c r="I559" s="166" t="s">
        <v>1064</v>
      </c>
      <c r="J559" s="168" t="s">
        <v>1035</v>
      </c>
    </row>
    <row r="560" spans="1:10" s="161" customFormat="1">
      <c r="A560" s="161">
        <v>21000273</v>
      </c>
      <c r="B560" s="166" t="s">
        <v>238</v>
      </c>
      <c r="C560" s="166" t="s">
        <v>239</v>
      </c>
      <c r="D560" s="215">
        <v>10000</v>
      </c>
      <c r="E560" s="215"/>
      <c r="F560" s="166" t="s">
        <v>748</v>
      </c>
      <c r="G560" s="167">
        <v>44523</v>
      </c>
      <c r="H560" s="166" t="s">
        <v>1065</v>
      </c>
      <c r="I560" s="166" t="s">
        <v>1066</v>
      </c>
      <c r="J560" s="168" t="s">
        <v>1022</v>
      </c>
    </row>
    <row r="561" spans="1:10" s="161" customFormat="1">
      <c r="A561" s="161">
        <v>21000274</v>
      </c>
      <c r="B561" s="166" t="s">
        <v>238</v>
      </c>
      <c r="C561" s="166" t="s">
        <v>239</v>
      </c>
      <c r="D561" s="215">
        <v>10000</v>
      </c>
      <c r="E561" s="215"/>
      <c r="F561" s="166" t="s">
        <v>748</v>
      </c>
      <c r="G561" s="167">
        <v>44523</v>
      </c>
      <c r="H561" s="166" t="s">
        <v>1067</v>
      </c>
      <c r="I561" s="166" t="s">
        <v>1068</v>
      </c>
      <c r="J561" s="168" t="s">
        <v>1069</v>
      </c>
    </row>
    <row r="562" spans="1:10" s="161" customFormat="1">
      <c r="A562" s="161">
        <v>21000276</v>
      </c>
      <c r="B562" s="166" t="s">
        <v>238</v>
      </c>
      <c r="C562" s="166" t="s">
        <v>239</v>
      </c>
      <c r="D562" s="215">
        <v>20000</v>
      </c>
      <c r="E562" s="215"/>
      <c r="F562" s="166" t="s">
        <v>748</v>
      </c>
      <c r="G562" s="167">
        <v>44523</v>
      </c>
      <c r="H562" s="166" t="s">
        <v>1070</v>
      </c>
      <c r="I562" s="166" t="s">
        <v>1071</v>
      </c>
      <c r="J562" s="168" t="s">
        <v>1025</v>
      </c>
    </row>
    <row r="563" spans="1:10" s="161" customFormat="1">
      <c r="A563" s="161">
        <v>21000277</v>
      </c>
      <c r="B563" s="166" t="s">
        <v>238</v>
      </c>
      <c r="C563" s="166" t="s">
        <v>239</v>
      </c>
      <c r="D563" s="215">
        <v>20000</v>
      </c>
      <c r="E563" s="215"/>
      <c r="F563" s="166" t="s">
        <v>748</v>
      </c>
      <c r="G563" s="167">
        <v>44523</v>
      </c>
      <c r="H563" s="166" t="s">
        <v>1072</v>
      </c>
      <c r="I563" s="166" t="s">
        <v>1073</v>
      </c>
      <c r="J563" s="168" t="s">
        <v>1042</v>
      </c>
    </row>
    <row r="564" spans="1:10" s="161" customFormat="1">
      <c r="A564" s="161">
        <v>21000278</v>
      </c>
      <c r="B564" s="166" t="s">
        <v>238</v>
      </c>
      <c r="C564" s="166" t="s">
        <v>239</v>
      </c>
      <c r="D564" s="215">
        <v>10000</v>
      </c>
      <c r="E564" s="215"/>
      <c r="F564" s="166" t="s">
        <v>748</v>
      </c>
      <c r="G564" s="167">
        <v>44523</v>
      </c>
      <c r="H564" s="166" t="s">
        <v>1074</v>
      </c>
      <c r="I564" s="166" t="s">
        <v>1075</v>
      </c>
      <c r="J564" s="168" t="s">
        <v>1022</v>
      </c>
    </row>
    <row r="565" spans="1:10" s="161" customFormat="1">
      <c r="A565" s="161">
        <v>21000279</v>
      </c>
      <c r="B565" s="166" t="s">
        <v>238</v>
      </c>
      <c r="C565" s="166" t="s">
        <v>239</v>
      </c>
      <c r="D565" s="215">
        <v>10000</v>
      </c>
      <c r="E565" s="215"/>
      <c r="F565" s="166" t="s">
        <v>748</v>
      </c>
      <c r="G565" s="167">
        <v>44523</v>
      </c>
      <c r="H565" s="166" t="s">
        <v>1076</v>
      </c>
      <c r="I565" s="166" t="s">
        <v>1077</v>
      </c>
      <c r="J565" s="168" t="s">
        <v>1035</v>
      </c>
    </row>
    <row r="566" spans="1:10" s="161" customFormat="1">
      <c r="A566" s="161">
        <v>21000280</v>
      </c>
      <c r="B566" s="166" t="s">
        <v>238</v>
      </c>
      <c r="C566" s="166" t="s">
        <v>239</v>
      </c>
      <c r="D566" s="215">
        <v>40000</v>
      </c>
      <c r="E566" s="215"/>
      <c r="F566" s="166" t="s">
        <v>748</v>
      </c>
      <c r="G566" s="167">
        <v>44523</v>
      </c>
      <c r="H566" s="166" t="s">
        <v>1078</v>
      </c>
      <c r="I566" s="166" t="s">
        <v>712</v>
      </c>
      <c r="J566" s="168" t="s">
        <v>1042</v>
      </c>
    </row>
    <row r="567" spans="1:10" s="161" customFormat="1">
      <c r="A567" s="161">
        <v>21000281</v>
      </c>
      <c r="B567" s="166" t="s">
        <v>238</v>
      </c>
      <c r="C567" s="166" t="s">
        <v>239</v>
      </c>
      <c r="D567" s="215">
        <v>20000</v>
      </c>
      <c r="E567" s="215"/>
      <c r="F567" s="166" t="s">
        <v>748</v>
      </c>
      <c r="G567" s="167">
        <v>44523</v>
      </c>
      <c r="H567" s="166" t="s">
        <v>1079</v>
      </c>
      <c r="I567" s="166" t="s">
        <v>1080</v>
      </c>
      <c r="J567" s="168" t="s">
        <v>1025</v>
      </c>
    </row>
    <row r="568" spans="1:10" s="161" customFormat="1">
      <c r="A568" s="161">
        <v>21000282</v>
      </c>
      <c r="B568" s="166" t="s">
        <v>238</v>
      </c>
      <c r="C568" s="166" t="s">
        <v>239</v>
      </c>
      <c r="D568" s="215">
        <v>10000</v>
      </c>
      <c r="E568" s="215"/>
      <c r="F568" s="166" t="s">
        <v>748</v>
      </c>
      <c r="G568" s="167">
        <v>44523</v>
      </c>
      <c r="H568" s="166" t="s">
        <v>1081</v>
      </c>
      <c r="I568" s="166" t="s">
        <v>1082</v>
      </c>
      <c r="J568" s="168" t="s">
        <v>1035</v>
      </c>
    </row>
    <row r="569" spans="1:10" s="161" customFormat="1">
      <c r="A569" s="161">
        <v>21000283</v>
      </c>
      <c r="B569" s="166" t="s">
        <v>238</v>
      </c>
      <c r="C569" s="166" t="s">
        <v>239</v>
      </c>
      <c r="D569" s="215">
        <v>10000</v>
      </c>
      <c r="E569" s="215"/>
      <c r="F569" s="166" t="s">
        <v>748</v>
      </c>
      <c r="G569" s="167">
        <v>44523</v>
      </c>
      <c r="H569" s="166" t="s">
        <v>1083</v>
      </c>
      <c r="I569" s="166" t="s">
        <v>1084</v>
      </c>
      <c r="J569" s="168" t="s">
        <v>1022</v>
      </c>
    </row>
    <row r="570" spans="1:10" s="161" customFormat="1">
      <c r="A570" s="161">
        <v>21000284</v>
      </c>
      <c r="B570" s="166" t="s">
        <v>238</v>
      </c>
      <c r="C570" s="166" t="s">
        <v>239</v>
      </c>
      <c r="D570" s="215">
        <v>10000</v>
      </c>
      <c r="E570" s="215"/>
      <c r="F570" s="166" t="s">
        <v>748</v>
      </c>
      <c r="G570" s="167">
        <v>44523</v>
      </c>
      <c r="H570" s="166" t="s">
        <v>1085</v>
      </c>
      <c r="I570" s="166" t="s">
        <v>1086</v>
      </c>
      <c r="J570" s="168" t="s">
        <v>1042</v>
      </c>
    </row>
    <row r="571" spans="1:10" s="161" customFormat="1">
      <c r="A571" s="161">
        <v>21000285</v>
      </c>
      <c r="B571" s="166" t="s">
        <v>238</v>
      </c>
      <c r="C571" s="166" t="s">
        <v>239</v>
      </c>
      <c r="D571" s="215">
        <v>10000</v>
      </c>
      <c r="E571" s="215"/>
      <c r="F571" s="166" t="s">
        <v>748</v>
      </c>
      <c r="G571" s="167">
        <v>44523</v>
      </c>
      <c r="H571" s="166" t="s">
        <v>1087</v>
      </c>
      <c r="I571" s="166" t="s">
        <v>1088</v>
      </c>
      <c r="J571" s="168" t="s">
        <v>1022</v>
      </c>
    </row>
    <row r="572" spans="1:10" s="161" customFormat="1">
      <c r="A572" s="161">
        <v>21000286</v>
      </c>
      <c r="B572" s="166" t="s">
        <v>238</v>
      </c>
      <c r="C572" s="166" t="s">
        <v>239</v>
      </c>
      <c r="D572" s="215">
        <v>10000</v>
      </c>
      <c r="E572" s="215"/>
      <c r="F572" s="166" t="s">
        <v>748</v>
      </c>
      <c r="G572" s="167">
        <v>44523</v>
      </c>
      <c r="H572" s="166" t="s">
        <v>1089</v>
      </c>
      <c r="I572" s="166" t="s">
        <v>1090</v>
      </c>
      <c r="J572" s="168" t="s">
        <v>1042</v>
      </c>
    </row>
    <row r="573" spans="1:10" s="161" customFormat="1">
      <c r="A573" s="161">
        <v>21000287</v>
      </c>
      <c r="B573" s="166" t="s">
        <v>238</v>
      </c>
      <c r="C573" s="166" t="s">
        <v>239</v>
      </c>
      <c r="D573" s="215">
        <v>20000</v>
      </c>
      <c r="E573" s="215"/>
      <c r="F573" s="166" t="s">
        <v>748</v>
      </c>
      <c r="G573" s="167">
        <v>44523</v>
      </c>
      <c r="H573" s="166" t="s">
        <v>1091</v>
      </c>
      <c r="I573" s="166" t="s">
        <v>1092</v>
      </c>
      <c r="J573" s="168" t="s">
        <v>1035</v>
      </c>
    </row>
    <row r="574" spans="1:10" s="161" customFormat="1">
      <c r="A574" s="161">
        <v>21000288</v>
      </c>
      <c r="B574" s="166" t="s">
        <v>238</v>
      </c>
      <c r="C574" s="166" t="s">
        <v>239</v>
      </c>
      <c r="D574" s="215">
        <v>10000</v>
      </c>
      <c r="E574" s="215"/>
      <c r="F574" s="166" t="s">
        <v>748</v>
      </c>
      <c r="G574" s="167">
        <v>44523</v>
      </c>
      <c r="H574" s="166" t="s">
        <v>1093</v>
      </c>
      <c r="I574" s="166" t="s">
        <v>1094</v>
      </c>
      <c r="J574" s="168" t="s">
        <v>1035</v>
      </c>
    </row>
    <row r="575" spans="1:10" s="161" customFormat="1">
      <c r="A575" s="161">
        <v>21000289</v>
      </c>
      <c r="B575" s="166" t="s">
        <v>238</v>
      </c>
      <c r="C575" s="166" t="s">
        <v>239</v>
      </c>
      <c r="D575" s="215">
        <v>10000</v>
      </c>
      <c r="E575" s="215"/>
      <c r="F575" s="166" t="s">
        <v>748</v>
      </c>
      <c r="G575" s="167">
        <v>44523</v>
      </c>
      <c r="H575" s="166" t="s">
        <v>1095</v>
      </c>
      <c r="I575" s="166" t="s">
        <v>1096</v>
      </c>
      <c r="J575" s="168" t="s">
        <v>1042</v>
      </c>
    </row>
    <row r="576" spans="1:10" s="161" customFormat="1">
      <c r="A576" s="161">
        <v>21000290</v>
      </c>
      <c r="B576" s="166" t="s">
        <v>238</v>
      </c>
      <c r="C576" s="166" t="s">
        <v>239</v>
      </c>
      <c r="D576" s="215">
        <v>20000</v>
      </c>
      <c r="E576" s="215"/>
      <c r="F576" s="166" t="s">
        <v>748</v>
      </c>
      <c r="G576" s="167">
        <v>44523</v>
      </c>
      <c r="H576" s="166" t="s">
        <v>1097</v>
      </c>
      <c r="I576" s="166" t="s">
        <v>1098</v>
      </c>
      <c r="J576" s="168" t="s">
        <v>1035</v>
      </c>
    </row>
    <row r="577" spans="1:10" s="161" customFormat="1">
      <c r="A577" s="161">
        <v>21000291</v>
      </c>
      <c r="B577" s="166" t="s">
        <v>238</v>
      </c>
      <c r="C577" s="166" t="s">
        <v>239</v>
      </c>
      <c r="D577" s="215">
        <v>20000</v>
      </c>
      <c r="E577" s="215"/>
      <c r="F577" s="166" t="s">
        <v>748</v>
      </c>
      <c r="G577" s="167">
        <v>44523</v>
      </c>
      <c r="H577" s="166" t="s">
        <v>1099</v>
      </c>
      <c r="I577" s="166" t="s">
        <v>1100</v>
      </c>
      <c r="J577" s="168" t="s">
        <v>1069</v>
      </c>
    </row>
    <row r="578" spans="1:10" s="161" customFormat="1">
      <c r="A578" s="161">
        <v>21000292</v>
      </c>
      <c r="B578" s="166" t="s">
        <v>238</v>
      </c>
      <c r="C578" s="166" t="s">
        <v>239</v>
      </c>
      <c r="D578" s="215">
        <v>10000</v>
      </c>
      <c r="E578" s="215"/>
      <c r="F578" s="166" t="s">
        <v>748</v>
      </c>
      <c r="G578" s="167">
        <v>44523</v>
      </c>
      <c r="H578" s="166" t="s">
        <v>1101</v>
      </c>
      <c r="I578" s="166" t="s">
        <v>1102</v>
      </c>
      <c r="J578" s="168" t="s">
        <v>1035</v>
      </c>
    </row>
    <row r="579" spans="1:10" s="161" customFormat="1">
      <c r="A579" s="161">
        <v>21000293</v>
      </c>
      <c r="B579" s="166" t="s">
        <v>238</v>
      </c>
      <c r="C579" s="166" t="s">
        <v>239</v>
      </c>
      <c r="D579" s="215">
        <v>10000</v>
      </c>
      <c r="E579" s="215"/>
      <c r="F579" s="166" t="s">
        <v>748</v>
      </c>
      <c r="G579" s="167">
        <v>44523</v>
      </c>
      <c r="H579" s="166" t="s">
        <v>1103</v>
      </c>
      <c r="I579" s="166" t="s">
        <v>1104</v>
      </c>
      <c r="J579" s="168" t="s">
        <v>1025</v>
      </c>
    </row>
    <row r="580" spans="1:10" s="161" customFormat="1">
      <c r="A580" s="161">
        <v>21000294</v>
      </c>
      <c r="B580" s="166" t="s">
        <v>238</v>
      </c>
      <c r="C580" s="166" t="s">
        <v>239</v>
      </c>
      <c r="D580" s="215">
        <v>10000</v>
      </c>
      <c r="E580" s="215"/>
      <c r="F580" s="166" t="s">
        <v>748</v>
      </c>
      <c r="G580" s="167">
        <v>44523</v>
      </c>
      <c r="H580" s="166" t="s">
        <v>1105</v>
      </c>
      <c r="I580" s="166" t="s">
        <v>698</v>
      </c>
      <c r="J580" s="168" t="s">
        <v>1042</v>
      </c>
    </row>
    <row r="581" spans="1:10" s="161" customFormat="1">
      <c r="A581" s="161">
        <v>21000295</v>
      </c>
      <c r="B581" s="166" t="s">
        <v>238</v>
      </c>
      <c r="C581" s="166" t="s">
        <v>239</v>
      </c>
      <c r="D581" s="215">
        <v>150000</v>
      </c>
      <c r="E581" s="215"/>
      <c r="F581" s="166" t="s">
        <v>748</v>
      </c>
      <c r="G581" s="167">
        <v>44523</v>
      </c>
      <c r="H581" s="166" t="s">
        <v>1106</v>
      </c>
      <c r="I581" s="166" t="s">
        <v>715</v>
      </c>
      <c r="J581" s="168" t="s">
        <v>1042</v>
      </c>
    </row>
    <row r="582" spans="1:10" s="161" customFormat="1">
      <c r="A582" s="161">
        <v>21000296</v>
      </c>
      <c r="B582" s="166" t="s">
        <v>238</v>
      </c>
      <c r="C582" s="166" t="s">
        <v>239</v>
      </c>
      <c r="D582" s="215">
        <v>20000</v>
      </c>
      <c r="E582" s="215"/>
      <c r="F582" s="166" t="s">
        <v>748</v>
      </c>
      <c r="G582" s="167">
        <v>44523</v>
      </c>
      <c r="H582" s="166" t="s">
        <v>1107</v>
      </c>
      <c r="I582" s="166" t="s">
        <v>1108</v>
      </c>
      <c r="J582" s="168" t="s">
        <v>1042</v>
      </c>
    </row>
    <row r="583" spans="1:10" s="161" customFormat="1">
      <c r="A583" s="161">
        <v>21000297</v>
      </c>
      <c r="B583" s="166" t="s">
        <v>238</v>
      </c>
      <c r="C583" s="166" t="s">
        <v>239</v>
      </c>
      <c r="D583" s="215">
        <v>10000</v>
      </c>
      <c r="E583" s="215"/>
      <c r="F583" s="166" t="s">
        <v>748</v>
      </c>
      <c r="G583" s="167">
        <v>44523</v>
      </c>
      <c r="H583" s="166" t="s">
        <v>1109</v>
      </c>
      <c r="I583" s="166" t="s">
        <v>584</v>
      </c>
      <c r="J583" s="168" t="s">
        <v>1035</v>
      </c>
    </row>
    <row r="584" spans="1:10" s="161" customFormat="1">
      <c r="A584" s="161">
        <v>21000298</v>
      </c>
      <c r="B584" s="166" t="s">
        <v>238</v>
      </c>
      <c r="C584" s="166" t="s">
        <v>239</v>
      </c>
      <c r="D584" s="215">
        <v>10000</v>
      </c>
      <c r="E584" s="215"/>
      <c r="F584" s="166" t="s">
        <v>748</v>
      </c>
      <c r="G584" s="167">
        <v>44523</v>
      </c>
      <c r="H584" s="166" t="s">
        <v>1110</v>
      </c>
      <c r="I584" s="166" t="s">
        <v>1111</v>
      </c>
      <c r="J584" s="168" t="s">
        <v>1035</v>
      </c>
    </row>
    <row r="585" spans="1:10" s="161" customFormat="1">
      <c r="A585" s="161">
        <v>21000299</v>
      </c>
      <c r="B585" s="166" t="s">
        <v>238</v>
      </c>
      <c r="C585" s="166" t="s">
        <v>239</v>
      </c>
      <c r="D585" s="215">
        <v>40000</v>
      </c>
      <c r="E585" s="215"/>
      <c r="F585" s="166" t="s">
        <v>748</v>
      </c>
      <c r="G585" s="167">
        <v>44523</v>
      </c>
      <c r="H585" s="166" t="s">
        <v>1112</v>
      </c>
      <c r="I585" s="166" t="s">
        <v>1113</v>
      </c>
      <c r="J585" s="168" t="s">
        <v>1069</v>
      </c>
    </row>
    <row r="586" spans="1:10" s="161" customFormat="1">
      <c r="A586" s="161">
        <v>21000300</v>
      </c>
      <c r="B586" s="166" t="s">
        <v>238</v>
      </c>
      <c r="C586" s="166" t="s">
        <v>239</v>
      </c>
      <c r="D586" s="215">
        <v>10000</v>
      </c>
      <c r="E586" s="215"/>
      <c r="F586" s="166" t="s">
        <v>748</v>
      </c>
      <c r="G586" s="167">
        <v>44523</v>
      </c>
      <c r="H586" s="166" t="s">
        <v>1114</v>
      </c>
      <c r="I586" s="166" t="s">
        <v>1115</v>
      </c>
      <c r="J586" s="168" t="s">
        <v>1025</v>
      </c>
    </row>
    <row r="587" spans="1:10" s="161" customFormat="1">
      <c r="A587" s="161">
        <v>21000302</v>
      </c>
      <c r="B587" s="166" t="s">
        <v>238</v>
      </c>
      <c r="C587" s="166" t="s">
        <v>239</v>
      </c>
      <c r="D587" s="215">
        <v>10000</v>
      </c>
      <c r="E587" s="215"/>
      <c r="F587" s="166" t="s">
        <v>748</v>
      </c>
      <c r="G587" s="167">
        <v>44523</v>
      </c>
      <c r="H587" s="166" t="s">
        <v>1116</v>
      </c>
      <c r="I587" s="166" t="s">
        <v>1117</v>
      </c>
      <c r="J587" s="168" t="s">
        <v>1069</v>
      </c>
    </row>
    <row r="588" spans="1:10" s="161" customFormat="1">
      <c r="A588" s="161">
        <v>21000303</v>
      </c>
      <c r="B588" s="166" t="s">
        <v>238</v>
      </c>
      <c r="C588" s="166" t="s">
        <v>239</v>
      </c>
      <c r="D588" s="215">
        <v>10000</v>
      </c>
      <c r="E588" s="215"/>
      <c r="F588" s="166" t="s">
        <v>748</v>
      </c>
      <c r="G588" s="167">
        <v>44523</v>
      </c>
      <c r="H588" s="166" t="s">
        <v>1118</v>
      </c>
      <c r="I588" s="166" t="s">
        <v>427</v>
      </c>
      <c r="J588" s="168" t="s">
        <v>1042</v>
      </c>
    </row>
    <row r="589" spans="1:10" s="161" customFormat="1">
      <c r="A589" s="161">
        <v>21000304</v>
      </c>
      <c r="B589" s="166" t="s">
        <v>238</v>
      </c>
      <c r="C589" s="166" t="s">
        <v>239</v>
      </c>
      <c r="D589" s="215">
        <v>10000</v>
      </c>
      <c r="E589" s="215"/>
      <c r="F589" s="166" t="s">
        <v>748</v>
      </c>
      <c r="G589" s="167">
        <v>44523</v>
      </c>
      <c r="H589" s="166" t="s">
        <v>1119</v>
      </c>
      <c r="I589" s="166" t="s">
        <v>1120</v>
      </c>
      <c r="J589" s="168" t="s">
        <v>1121</v>
      </c>
    </row>
    <row r="590" spans="1:10" s="161" customFormat="1">
      <c r="A590" s="161">
        <v>21000305</v>
      </c>
      <c r="B590" s="166" t="s">
        <v>238</v>
      </c>
      <c r="C590" s="166" t="s">
        <v>239</v>
      </c>
      <c r="D590" s="215">
        <v>10000</v>
      </c>
      <c r="E590" s="215"/>
      <c r="F590" s="166" t="s">
        <v>748</v>
      </c>
      <c r="G590" s="167">
        <v>44523</v>
      </c>
      <c r="H590" s="166" t="s">
        <v>1122</v>
      </c>
      <c r="I590" s="166" t="s">
        <v>1123</v>
      </c>
      <c r="J590" s="168" t="s">
        <v>1121</v>
      </c>
    </row>
    <row r="591" spans="1:10" s="161" customFormat="1">
      <c r="A591" s="161">
        <v>21000306</v>
      </c>
      <c r="B591" s="166" t="s">
        <v>238</v>
      </c>
      <c r="C591" s="166" t="s">
        <v>239</v>
      </c>
      <c r="D591" s="215">
        <v>10000</v>
      </c>
      <c r="E591" s="215"/>
      <c r="F591" s="166" t="s">
        <v>748</v>
      </c>
      <c r="G591" s="167">
        <v>44523</v>
      </c>
      <c r="H591" s="166" t="s">
        <v>1124</v>
      </c>
      <c r="I591" s="166" t="s">
        <v>1125</v>
      </c>
      <c r="J591" s="168" t="s">
        <v>1121</v>
      </c>
    </row>
    <row r="592" spans="1:10" s="161" customFormat="1">
      <c r="A592" s="161">
        <v>21000307</v>
      </c>
      <c r="B592" s="166" t="s">
        <v>238</v>
      </c>
      <c r="C592" s="166" t="s">
        <v>239</v>
      </c>
      <c r="D592" s="215">
        <v>10000</v>
      </c>
      <c r="E592" s="215"/>
      <c r="F592" s="166" t="s">
        <v>748</v>
      </c>
      <c r="G592" s="167">
        <v>44523</v>
      </c>
      <c r="H592" s="166" t="s">
        <v>1126</v>
      </c>
      <c r="I592" s="166" t="s">
        <v>1127</v>
      </c>
      <c r="J592" s="168" t="s">
        <v>1128</v>
      </c>
    </row>
    <row r="593" spans="1:10" s="161" customFormat="1">
      <c r="A593" s="161">
        <v>21000309</v>
      </c>
      <c r="B593" s="166" t="s">
        <v>238</v>
      </c>
      <c r="C593" s="166" t="s">
        <v>239</v>
      </c>
      <c r="D593" s="215">
        <v>10000</v>
      </c>
      <c r="E593" s="215"/>
      <c r="F593" s="166" t="s">
        <v>748</v>
      </c>
      <c r="G593" s="167">
        <v>44523</v>
      </c>
      <c r="H593" s="166" t="s">
        <v>1129</v>
      </c>
      <c r="I593" s="166" t="s">
        <v>1130</v>
      </c>
      <c r="J593" s="168" t="s">
        <v>1131</v>
      </c>
    </row>
    <row r="594" spans="1:10" s="161" customFormat="1">
      <c r="A594" s="161">
        <v>21000310</v>
      </c>
      <c r="B594" s="166" t="s">
        <v>238</v>
      </c>
      <c r="C594" s="166" t="s">
        <v>239</v>
      </c>
      <c r="D594" s="215">
        <v>10000</v>
      </c>
      <c r="E594" s="215"/>
      <c r="F594" s="166" t="s">
        <v>748</v>
      </c>
      <c r="G594" s="167">
        <v>44523</v>
      </c>
      <c r="H594" s="166" t="s">
        <v>1132</v>
      </c>
      <c r="I594" s="166" t="s">
        <v>1133</v>
      </c>
      <c r="J594" s="168" t="s">
        <v>1131</v>
      </c>
    </row>
    <row r="595" spans="1:10" s="161" customFormat="1">
      <c r="A595" s="161">
        <v>21000311</v>
      </c>
      <c r="B595" s="166" t="s">
        <v>238</v>
      </c>
      <c r="C595" s="166" t="s">
        <v>239</v>
      </c>
      <c r="D595" s="215">
        <v>10000</v>
      </c>
      <c r="E595" s="215"/>
      <c r="F595" s="166" t="s">
        <v>748</v>
      </c>
      <c r="G595" s="167">
        <v>44523</v>
      </c>
      <c r="H595" s="166" t="s">
        <v>1134</v>
      </c>
      <c r="I595" s="166" t="s">
        <v>1135</v>
      </c>
      <c r="J595" s="168" t="s">
        <v>1131</v>
      </c>
    </row>
    <row r="596" spans="1:10" s="161" customFormat="1">
      <c r="A596" s="161">
        <v>21000312</v>
      </c>
      <c r="B596" s="166" t="s">
        <v>238</v>
      </c>
      <c r="C596" s="166" t="s">
        <v>239</v>
      </c>
      <c r="D596" s="215">
        <v>10000</v>
      </c>
      <c r="E596" s="215"/>
      <c r="F596" s="166" t="s">
        <v>748</v>
      </c>
      <c r="G596" s="167">
        <v>44523</v>
      </c>
      <c r="H596" s="166" t="s">
        <v>1136</v>
      </c>
      <c r="I596" s="166" t="s">
        <v>790</v>
      </c>
      <c r="J596" s="168" t="s">
        <v>1131</v>
      </c>
    </row>
    <row r="597" spans="1:10" s="161" customFormat="1">
      <c r="A597" s="161">
        <v>21000314</v>
      </c>
      <c r="B597" s="166" t="s">
        <v>238</v>
      </c>
      <c r="C597" s="166" t="s">
        <v>239</v>
      </c>
      <c r="D597" s="215">
        <v>20000</v>
      </c>
      <c r="E597" s="215"/>
      <c r="F597" s="166" t="s">
        <v>748</v>
      </c>
      <c r="G597" s="167">
        <v>44523</v>
      </c>
      <c r="H597" s="166" t="s">
        <v>1137</v>
      </c>
      <c r="I597" s="166" t="s">
        <v>1138</v>
      </c>
      <c r="J597" s="168" t="s">
        <v>1131</v>
      </c>
    </row>
    <row r="598" spans="1:10" s="161" customFormat="1">
      <c r="A598" s="161">
        <v>21000315</v>
      </c>
      <c r="B598" s="166" t="s">
        <v>238</v>
      </c>
      <c r="C598" s="166" t="s">
        <v>239</v>
      </c>
      <c r="D598" s="215">
        <v>10000</v>
      </c>
      <c r="E598" s="215"/>
      <c r="F598" s="166" t="s">
        <v>748</v>
      </c>
      <c r="G598" s="167">
        <v>44523</v>
      </c>
      <c r="H598" s="166" t="s">
        <v>1139</v>
      </c>
      <c r="I598" s="166" t="s">
        <v>1140</v>
      </c>
      <c r="J598" s="168" t="s">
        <v>1131</v>
      </c>
    </row>
    <row r="599" spans="1:10" s="161" customFormat="1">
      <c r="A599" s="161">
        <v>21000316</v>
      </c>
      <c r="B599" s="166" t="s">
        <v>238</v>
      </c>
      <c r="C599" s="166" t="s">
        <v>239</v>
      </c>
      <c r="D599" s="215">
        <v>10000</v>
      </c>
      <c r="E599" s="215"/>
      <c r="F599" s="166" t="s">
        <v>748</v>
      </c>
      <c r="G599" s="167">
        <v>44523</v>
      </c>
      <c r="H599" s="166" t="s">
        <v>1141</v>
      </c>
      <c r="I599" s="166" t="s">
        <v>1142</v>
      </c>
      <c r="J599" s="168" t="s">
        <v>1022</v>
      </c>
    </row>
    <row r="600" spans="1:10" s="161" customFormat="1">
      <c r="A600" s="161">
        <v>21000317</v>
      </c>
      <c r="B600" s="166" t="s">
        <v>238</v>
      </c>
      <c r="C600" s="166" t="s">
        <v>239</v>
      </c>
      <c r="D600" s="215">
        <v>150000</v>
      </c>
      <c r="E600" s="215"/>
      <c r="F600" s="166" t="s">
        <v>748</v>
      </c>
      <c r="G600" s="167">
        <v>44523</v>
      </c>
      <c r="H600" s="166" t="s">
        <v>1143</v>
      </c>
      <c r="I600" s="166" t="s">
        <v>1144</v>
      </c>
      <c r="J600" s="168" t="s">
        <v>1128</v>
      </c>
    </row>
    <row r="601" spans="1:10" s="161" customFormat="1">
      <c r="A601" s="161">
        <v>21000318</v>
      </c>
      <c r="B601" s="166" t="s">
        <v>238</v>
      </c>
      <c r="C601" s="166" t="s">
        <v>239</v>
      </c>
      <c r="D601" s="215">
        <v>10000</v>
      </c>
      <c r="E601" s="215"/>
      <c r="F601" s="166" t="s">
        <v>748</v>
      </c>
      <c r="G601" s="167">
        <v>44523</v>
      </c>
      <c r="H601" s="166" t="s">
        <v>1145</v>
      </c>
      <c r="I601" s="166" t="s">
        <v>1146</v>
      </c>
      <c r="J601" s="168" t="s">
        <v>1131</v>
      </c>
    </row>
    <row r="602" spans="1:10" s="161" customFormat="1">
      <c r="A602" s="161">
        <v>21000319</v>
      </c>
      <c r="B602" s="166" t="s">
        <v>238</v>
      </c>
      <c r="C602" s="166" t="s">
        <v>239</v>
      </c>
      <c r="D602" s="215">
        <v>10000</v>
      </c>
      <c r="E602" s="215"/>
      <c r="F602" s="166" t="s">
        <v>748</v>
      </c>
      <c r="G602" s="167">
        <v>44523</v>
      </c>
      <c r="H602" s="166" t="s">
        <v>1147</v>
      </c>
      <c r="I602" s="166" t="s">
        <v>1148</v>
      </c>
      <c r="J602" s="168" t="s">
        <v>1149</v>
      </c>
    </row>
    <row r="603" spans="1:10" s="161" customFormat="1">
      <c r="A603" s="161">
        <v>21000320</v>
      </c>
      <c r="B603" s="166" t="s">
        <v>238</v>
      </c>
      <c r="C603" s="166" t="s">
        <v>239</v>
      </c>
      <c r="D603" s="215">
        <v>20000</v>
      </c>
      <c r="E603" s="215"/>
      <c r="F603" s="166" t="s">
        <v>748</v>
      </c>
      <c r="G603" s="167">
        <v>44523</v>
      </c>
      <c r="H603" s="166" t="s">
        <v>1150</v>
      </c>
      <c r="I603" s="166" t="s">
        <v>1151</v>
      </c>
      <c r="J603" s="168" t="s">
        <v>1131</v>
      </c>
    </row>
    <row r="604" spans="1:10" s="161" customFormat="1">
      <c r="A604" s="161">
        <v>21000321</v>
      </c>
      <c r="B604" s="166" t="s">
        <v>238</v>
      </c>
      <c r="C604" s="166" t="s">
        <v>239</v>
      </c>
      <c r="D604" s="215">
        <v>10000</v>
      </c>
      <c r="E604" s="215"/>
      <c r="F604" s="166" t="s">
        <v>748</v>
      </c>
      <c r="G604" s="167">
        <v>44523</v>
      </c>
      <c r="H604" s="166" t="s">
        <v>1152</v>
      </c>
      <c r="I604" s="166" t="s">
        <v>1153</v>
      </c>
      <c r="J604" s="168" t="s">
        <v>1131</v>
      </c>
    </row>
    <row r="605" spans="1:10" s="161" customFormat="1">
      <c r="A605" s="161">
        <v>21000322</v>
      </c>
      <c r="B605" s="166" t="s">
        <v>238</v>
      </c>
      <c r="C605" s="166" t="s">
        <v>239</v>
      </c>
      <c r="D605" s="215">
        <v>10000</v>
      </c>
      <c r="E605" s="215"/>
      <c r="F605" s="166" t="s">
        <v>748</v>
      </c>
      <c r="G605" s="167">
        <v>44523</v>
      </c>
      <c r="H605" s="166" t="s">
        <v>1154</v>
      </c>
      <c r="I605" s="166" t="s">
        <v>1155</v>
      </c>
      <c r="J605" s="168" t="s">
        <v>1035</v>
      </c>
    </row>
    <row r="606" spans="1:10" s="161" customFormat="1">
      <c r="A606" s="161">
        <v>21000323</v>
      </c>
      <c r="B606" s="166" t="s">
        <v>238</v>
      </c>
      <c r="C606" s="166" t="s">
        <v>239</v>
      </c>
      <c r="D606" s="215">
        <v>10000</v>
      </c>
      <c r="E606" s="215"/>
      <c r="F606" s="166" t="s">
        <v>748</v>
      </c>
      <c r="G606" s="167">
        <v>44523</v>
      </c>
      <c r="H606" s="166" t="s">
        <v>1156</v>
      </c>
      <c r="I606" s="166" t="s">
        <v>1157</v>
      </c>
      <c r="J606" s="168" t="s">
        <v>1131</v>
      </c>
    </row>
    <row r="607" spans="1:10" s="161" customFormat="1">
      <c r="A607" s="161">
        <v>21000324</v>
      </c>
      <c r="B607" s="166" t="s">
        <v>238</v>
      </c>
      <c r="C607" s="166" t="s">
        <v>239</v>
      </c>
      <c r="D607" s="215">
        <v>40000</v>
      </c>
      <c r="E607" s="215"/>
      <c r="F607" s="166" t="s">
        <v>748</v>
      </c>
      <c r="G607" s="167">
        <v>44523</v>
      </c>
      <c r="H607" s="166" t="s">
        <v>1158</v>
      </c>
      <c r="I607" s="166" t="s">
        <v>1159</v>
      </c>
      <c r="J607" s="168" t="s">
        <v>1121</v>
      </c>
    </row>
    <row r="608" spans="1:10" s="161" customFormat="1">
      <c r="A608" s="161">
        <v>21000325</v>
      </c>
      <c r="B608" s="166" t="s">
        <v>238</v>
      </c>
      <c r="C608" s="166" t="s">
        <v>239</v>
      </c>
      <c r="D608" s="215">
        <v>10000</v>
      </c>
      <c r="E608" s="215"/>
      <c r="F608" s="166" t="s">
        <v>748</v>
      </c>
      <c r="G608" s="167">
        <v>44523</v>
      </c>
      <c r="H608" s="166" t="s">
        <v>1160</v>
      </c>
      <c r="I608" s="166" t="s">
        <v>1161</v>
      </c>
      <c r="J608" s="168" t="s">
        <v>1025</v>
      </c>
    </row>
    <row r="609" spans="1:10" s="161" customFormat="1">
      <c r="A609" s="161">
        <v>21000326</v>
      </c>
      <c r="B609" s="166" t="s">
        <v>238</v>
      </c>
      <c r="C609" s="166" t="s">
        <v>239</v>
      </c>
      <c r="D609" s="215">
        <v>10000</v>
      </c>
      <c r="E609" s="215"/>
      <c r="F609" s="166" t="s">
        <v>748</v>
      </c>
      <c r="G609" s="167">
        <v>44523</v>
      </c>
      <c r="H609" s="166" t="s">
        <v>1162</v>
      </c>
      <c r="I609" s="166" t="s">
        <v>1163</v>
      </c>
      <c r="J609" s="168" t="s">
        <v>1131</v>
      </c>
    </row>
    <row r="610" spans="1:10" s="161" customFormat="1">
      <c r="A610" s="161">
        <v>21000327</v>
      </c>
      <c r="B610" s="166" t="s">
        <v>238</v>
      </c>
      <c r="C610" s="166" t="s">
        <v>239</v>
      </c>
      <c r="D610" s="215">
        <v>20000</v>
      </c>
      <c r="E610" s="215"/>
      <c r="F610" s="166" t="s">
        <v>748</v>
      </c>
      <c r="G610" s="167">
        <v>44523</v>
      </c>
      <c r="H610" s="166" t="s">
        <v>1164</v>
      </c>
      <c r="I610" s="166" t="s">
        <v>1165</v>
      </c>
      <c r="J610" s="168" t="s">
        <v>1025</v>
      </c>
    </row>
    <row r="611" spans="1:10" s="161" customFormat="1">
      <c r="A611" s="161">
        <v>21000328</v>
      </c>
      <c r="B611" s="166" t="s">
        <v>238</v>
      </c>
      <c r="C611" s="166" t="s">
        <v>239</v>
      </c>
      <c r="D611" s="215">
        <v>10000</v>
      </c>
      <c r="E611" s="215"/>
      <c r="F611" s="166" t="s">
        <v>748</v>
      </c>
      <c r="G611" s="167">
        <v>44523</v>
      </c>
      <c r="H611" s="166" t="s">
        <v>1166</v>
      </c>
      <c r="I611" s="166" t="s">
        <v>1167</v>
      </c>
      <c r="J611" s="168" t="s">
        <v>1131</v>
      </c>
    </row>
    <row r="612" spans="1:10" s="161" customFormat="1">
      <c r="A612" s="161">
        <v>21000329</v>
      </c>
      <c r="B612" s="166" t="s">
        <v>238</v>
      </c>
      <c r="C612" s="166" t="s">
        <v>239</v>
      </c>
      <c r="D612" s="215">
        <v>10000</v>
      </c>
      <c r="E612" s="215"/>
      <c r="F612" s="166" t="s">
        <v>748</v>
      </c>
      <c r="G612" s="167">
        <v>44523</v>
      </c>
      <c r="H612" s="166" t="s">
        <v>1168</v>
      </c>
      <c r="I612" s="166" t="s">
        <v>1169</v>
      </c>
      <c r="J612" s="168" t="s">
        <v>1121</v>
      </c>
    </row>
    <row r="613" spans="1:10" s="161" customFormat="1">
      <c r="A613" s="161">
        <v>21000331</v>
      </c>
      <c r="B613" s="166" t="s">
        <v>238</v>
      </c>
      <c r="C613" s="166" t="s">
        <v>239</v>
      </c>
      <c r="D613" s="215">
        <v>10000</v>
      </c>
      <c r="E613" s="215"/>
      <c r="F613" s="166" t="s">
        <v>748</v>
      </c>
      <c r="G613" s="167">
        <v>44523</v>
      </c>
      <c r="H613" s="166" t="s">
        <v>1170</v>
      </c>
      <c r="I613" s="166" t="s">
        <v>1171</v>
      </c>
      <c r="J613" s="168" t="s">
        <v>1131</v>
      </c>
    </row>
    <row r="614" spans="1:10" s="161" customFormat="1">
      <c r="A614" s="161">
        <v>21000332</v>
      </c>
      <c r="B614" s="166" t="s">
        <v>238</v>
      </c>
      <c r="C614" s="166" t="s">
        <v>239</v>
      </c>
      <c r="D614" s="215">
        <v>20000</v>
      </c>
      <c r="E614" s="215"/>
      <c r="F614" s="166" t="s">
        <v>748</v>
      </c>
      <c r="G614" s="167">
        <v>44523</v>
      </c>
      <c r="H614" s="166" t="s">
        <v>1172</v>
      </c>
      <c r="I614" s="166" t="s">
        <v>1173</v>
      </c>
      <c r="J614" s="168" t="s">
        <v>1022</v>
      </c>
    </row>
    <row r="615" spans="1:10" s="161" customFormat="1">
      <c r="A615" s="161">
        <v>21000333</v>
      </c>
      <c r="B615" s="166" t="s">
        <v>238</v>
      </c>
      <c r="C615" s="166" t="s">
        <v>239</v>
      </c>
      <c r="D615" s="215">
        <v>10000</v>
      </c>
      <c r="E615" s="215"/>
      <c r="F615" s="166" t="s">
        <v>748</v>
      </c>
      <c r="G615" s="167">
        <v>44523</v>
      </c>
      <c r="H615" s="166" t="s">
        <v>1174</v>
      </c>
      <c r="I615" s="166" t="s">
        <v>1175</v>
      </c>
      <c r="J615" s="168" t="s">
        <v>1121</v>
      </c>
    </row>
    <row r="616" spans="1:10" s="161" customFormat="1">
      <c r="A616" s="161">
        <v>21000334</v>
      </c>
      <c r="B616" s="166" t="s">
        <v>238</v>
      </c>
      <c r="C616" s="166" t="s">
        <v>239</v>
      </c>
      <c r="D616" s="215">
        <v>10000</v>
      </c>
      <c r="E616" s="215"/>
      <c r="F616" s="166" t="s">
        <v>748</v>
      </c>
      <c r="G616" s="167">
        <v>44523</v>
      </c>
      <c r="H616" s="166" t="s">
        <v>1176</v>
      </c>
      <c r="I616" s="166" t="s">
        <v>1177</v>
      </c>
      <c r="J616" s="168" t="s">
        <v>1025</v>
      </c>
    </row>
    <row r="617" spans="1:10" s="161" customFormat="1">
      <c r="A617" s="161">
        <v>21000335</v>
      </c>
      <c r="B617" s="166" t="s">
        <v>238</v>
      </c>
      <c r="C617" s="166" t="s">
        <v>239</v>
      </c>
      <c r="D617" s="215">
        <v>10000</v>
      </c>
      <c r="E617" s="215"/>
      <c r="F617" s="166" t="s">
        <v>748</v>
      </c>
      <c r="G617" s="167">
        <v>44523</v>
      </c>
      <c r="H617" s="166" t="s">
        <v>1178</v>
      </c>
      <c r="I617" s="166" t="s">
        <v>1179</v>
      </c>
      <c r="J617" s="168" t="s">
        <v>1035</v>
      </c>
    </row>
    <row r="618" spans="1:10" s="161" customFormat="1">
      <c r="A618" s="161">
        <v>21000336</v>
      </c>
      <c r="B618" s="166" t="s">
        <v>238</v>
      </c>
      <c r="C618" s="166" t="s">
        <v>239</v>
      </c>
      <c r="D618" s="215">
        <v>10000</v>
      </c>
      <c r="E618" s="215"/>
      <c r="F618" s="166" t="s">
        <v>748</v>
      </c>
      <c r="G618" s="167">
        <v>44523</v>
      </c>
      <c r="H618" s="166" t="s">
        <v>1180</v>
      </c>
      <c r="I618" s="166" t="s">
        <v>1181</v>
      </c>
      <c r="J618" s="168" t="s">
        <v>1121</v>
      </c>
    </row>
    <row r="619" spans="1:10" s="161" customFormat="1">
      <c r="A619" s="161">
        <v>21000338</v>
      </c>
      <c r="B619" s="166" t="s">
        <v>238</v>
      </c>
      <c r="C619" s="166" t="s">
        <v>239</v>
      </c>
      <c r="D619" s="215">
        <v>10000</v>
      </c>
      <c r="E619" s="215"/>
      <c r="F619" s="166" t="s">
        <v>748</v>
      </c>
      <c r="G619" s="167">
        <v>44523</v>
      </c>
      <c r="H619" s="166" t="s">
        <v>1182</v>
      </c>
      <c r="I619" s="166" t="s">
        <v>581</v>
      </c>
      <c r="J619" s="168" t="s">
        <v>1121</v>
      </c>
    </row>
    <row r="620" spans="1:10" s="161" customFormat="1">
      <c r="A620" s="161">
        <v>21000339</v>
      </c>
      <c r="B620" s="166" t="s">
        <v>238</v>
      </c>
      <c r="C620" s="166" t="s">
        <v>239</v>
      </c>
      <c r="D620" s="215">
        <v>10000</v>
      </c>
      <c r="E620" s="215"/>
      <c r="F620" s="166" t="s">
        <v>748</v>
      </c>
      <c r="G620" s="167">
        <v>44523</v>
      </c>
      <c r="H620" s="166" t="s">
        <v>1183</v>
      </c>
      <c r="I620" s="166" t="s">
        <v>1184</v>
      </c>
      <c r="J620" s="168" t="s">
        <v>1185</v>
      </c>
    </row>
    <row r="621" spans="1:10" s="161" customFormat="1">
      <c r="A621" s="161">
        <v>21000340</v>
      </c>
      <c r="B621" s="166" t="s">
        <v>238</v>
      </c>
      <c r="C621" s="166" t="s">
        <v>239</v>
      </c>
      <c r="D621" s="215">
        <v>20000</v>
      </c>
      <c r="E621" s="215"/>
      <c r="F621" s="166" t="s">
        <v>748</v>
      </c>
      <c r="G621" s="167">
        <v>44523</v>
      </c>
      <c r="H621" s="166" t="s">
        <v>1186</v>
      </c>
      <c r="I621" s="166" t="s">
        <v>1187</v>
      </c>
      <c r="J621" s="168" t="s">
        <v>1025</v>
      </c>
    </row>
    <row r="622" spans="1:10" s="161" customFormat="1">
      <c r="A622" s="161">
        <v>21000341</v>
      </c>
      <c r="B622" s="166" t="s">
        <v>238</v>
      </c>
      <c r="C622" s="166" t="s">
        <v>239</v>
      </c>
      <c r="D622" s="215">
        <v>10000</v>
      </c>
      <c r="E622" s="215"/>
      <c r="F622" s="166" t="s">
        <v>748</v>
      </c>
      <c r="G622" s="167">
        <v>44523</v>
      </c>
      <c r="H622" s="166" t="s">
        <v>1188</v>
      </c>
      <c r="I622" s="166" t="s">
        <v>1189</v>
      </c>
      <c r="J622" s="168" t="s">
        <v>1131</v>
      </c>
    </row>
    <row r="623" spans="1:10" s="161" customFormat="1">
      <c r="A623" s="161">
        <v>21000342</v>
      </c>
      <c r="B623" s="166" t="s">
        <v>238</v>
      </c>
      <c r="C623" s="166" t="s">
        <v>239</v>
      </c>
      <c r="D623" s="215">
        <v>40000</v>
      </c>
      <c r="E623" s="215"/>
      <c r="F623" s="166" t="s">
        <v>748</v>
      </c>
      <c r="G623" s="167">
        <v>44523</v>
      </c>
      <c r="H623" s="166" t="s">
        <v>1190</v>
      </c>
      <c r="I623" s="166" t="s">
        <v>1191</v>
      </c>
      <c r="J623" s="168" t="s">
        <v>1121</v>
      </c>
    </row>
    <row r="624" spans="1:10" s="161" customFormat="1">
      <c r="A624" s="161">
        <v>21000343</v>
      </c>
      <c r="B624" s="166" t="s">
        <v>238</v>
      </c>
      <c r="C624" s="166" t="s">
        <v>239</v>
      </c>
      <c r="D624" s="215">
        <v>10000</v>
      </c>
      <c r="E624" s="215"/>
      <c r="F624" s="166" t="s">
        <v>748</v>
      </c>
      <c r="G624" s="167">
        <v>44523</v>
      </c>
      <c r="H624" s="166" t="s">
        <v>1192</v>
      </c>
      <c r="I624" s="166" t="s">
        <v>1193</v>
      </c>
      <c r="J624" s="168" t="s">
        <v>1025</v>
      </c>
    </row>
    <row r="625" spans="1:10" s="161" customFormat="1">
      <c r="A625" s="161">
        <v>21000344</v>
      </c>
      <c r="B625" s="166" t="s">
        <v>238</v>
      </c>
      <c r="C625" s="166" t="s">
        <v>239</v>
      </c>
      <c r="D625" s="215">
        <v>150000</v>
      </c>
      <c r="E625" s="215"/>
      <c r="F625" s="166" t="s">
        <v>748</v>
      </c>
      <c r="G625" s="167">
        <v>44523</v>
      </c>
      <c r="H625" s="166" t="s">
        <v>1194</v>
      </c>
      <c r="I625" s="166" t="s">
        <v>1195</v>
      </c>
      <c r="J625" s="168" t="s">
        <v>1025</v>
      </c>
    </row>
    <row r="626" spans="1:10" s="161" customFormat="1">
      <c r="A626" s="161">
        <v>21000345</v>
      </c>
      <c r="B626" s="166" t="s">
        <v>238</v>
      </c>
      <c r="C626" s="166" t="s">
        <v>239</v>
      </c>
      <c r="D626" s="215">
        <v>10000</v>
      </c>
      <c r="E626" s="215"/>
      <c r="F626" s="166" t="s">
        <v>748</v>
      </c>
      <c r="G626" s="167">
        <v>44523</v>
      </c>
      <c r="H626" s="166" t="s">
        <v>1196</v>
      </c>
      <c r="I626" s="166" t="s">
        <v>1197</v>
      </c>
      <c r="J626" s="168" t="s">
        <v>1185</v>
      </c>
    </row>
    <row r="627" spans="1:10" s="161" customFormat="1">
      <c r="A627" s="161">
        <v>21000346</v>
      </c>
      <c r="B627" s="166" t="s">
        <v>238</v>
      </c>
      <c r="C627" s="166" t="s">
        <v>239</v>
      </c>
      <c r="D627" s="215">
        <v>10000</v>
      </c>
      <c r="E627" s="215"/>
      <c r="F627" s="166" t="s">
        <v>748</v>
      </c>
      <c r="G627" s="167">
        <v>44523</v>
      </c>
      <c r="H627" s="166" t="s">
        <v>1198</v>
      </c>
      <c r="I627" s="166" t="s">
        <v>1199</v>
      </c>
      <c r="J627" s="168" t="s">
        <v>1022</v>
      </c>
    </row>
    <row r="628" spans="1:10" s="161" customFormat="1">
      <c r="A628" s="161">
        <v>21000347</v>
      </c>
      <c r="B628" s="166" t="s">
        <v>238</v>
      </c>
      <c r="C628" s="166" t="s">
        <v>239</v>
      </c>
      <c r="D628" s="215">
        <v>10000</v>
      </c>
      <c r="E628" s="215"/>
      <c r="F628" s="166" t="s">
        <v>748</v>
      </c>
      <c r="G628" s="167">
        <v>44523</v>
      </c>
      <c r="H628" s="166" t="s">
        <v>1200</v>
      </c>
      <c r="I628" s="166" t="s">
        <v>1201</v>
      </c>
      <c r="J628" s="168" t="s">
        <v>1128</v>
      </c>
    </row>
    <row r="629" spans="1:10" s="161" customFormat="1">
      <c r="A629" s="161">
        <v>21000348</v>
      </c>
      <c r="B629" s="166" t="s">
        <v>238</v>
      </c>
      <c r="C629" s="166" t="s">
        <v>239</v>
      </c>
      <c r="D629" s="215">
        <v>10000</v>
      </c>
      <c r="E629" s="215"/>
      <c r="F629" s="166" t="s">
        <v>748</v>
      </c>
      <c r="G629" s="167">
        <v>44523</v>
      </c>
      <c r="H629" s="166" t="s">
        <v>1202</v>
      </c>
      <c r="I629" s="166" t="s">
        <v>776</v>
      </c>
      <c r="J629" s="168" t="s">
        <v>1025</v>
      </c>
    </row>
    <row r="630" spans="1:10" s="161" customFormat="1">
      <c r="A630" s="161">
        <v>21000349</v>
      </c>
      <c r="B630" s="166" t="s">
        <v>238</v>
      </c>
      <c r="C630" s="166" t="s">
        <v>239</v>
      </c>
      <c r="D630" s="215">
        <v>10000</v>
      </c>
      <c r="E630" s="215"/>
      <c r="F630" s="166" t="s">
        <v>748</v>
      </c>
      <c r="G630" s="167">
        <v>44523</v>
      </c>
      <c r="H630" s="166" t="s">
        <v>1203</v>
      </c>
      <c r="I630" s="166" t="s">
        <v>1204</v>
      </c>
      <c r="J630" s="168" t="s">
        <v>1035</v>
      </c>
    </row>
    <row r="631" spans="1:10" s="161" customFormat="1">
      <c r="A631" s="161">
        <v>21000350</v>
      </c>
      <c r="B631" s="166" t="s">
        <v>238</v>
      </c>
      <c r="C631" s="166" t="s">
        <v>239</v>
      </c>
      <c r="D631" s="215">
        <v>150000</v>
      </c>
      <c r="E631" s="215"/>
      <c r="F631" s="166" t="s">
        <v>748</v>
      </c>
      <c r="G631" s="167">
        <v>44523</v>
      </c>
      <c r="H631" s="166" t="s">
        <v>1205</v>
      </c>
      <c r="I631" s="166" t="s">
        <v>1206</v>
      </c>
      <c r="J631" s="168" t="s">
        <v>1121</v>
      </c>
    </row>
    <row r="632" spans="1:10" s="161" customFormat="1">
      <c r="A632" s="161">
        <v>21000352</v>
      </c>
      <c r="B632" s="166" t="s">
        <v>238</v>
      </c>
      <c r="C632" s="166" t="s">
        <v>239</v>
      </c>
      <c r="D632" s="215">
        <v>10000</v>
      </c>
      <c r="E632" s="215"/>
      <c r="F632" s="166" t="s">
        <v>748</v>
      </c>
      <c r="G632" s="167">
        <v>44523</v>
      </c>
      <c r="H632" s="166" t="s">
        <v>1207</v>
      </c>
      <c r="I632" s="166" t="s">
        <v>1208</v>
      </c>
      <c r="J632" s="168" t="s">
        <v>1025</v>
      </c>
    </row>
    <row r="633" spans="1:10" s="161" customFormat="1">
      <c r="A633" s="161">
        <v>21000353</v>
      </c>
      <c r="B633" s="166" t="s">
        <v>238</v>
      </c>
      <c r="C633" s="166" t="s">
        <v>239</v>
      </c>
      <c r="D633" s="215">
        <v>10000</v>
      </c>
      <c r="E633" s="215"/>
      <c r="F633" s="166" t="s">
        <v>748</v>
      </c>
      <c r="G633" s="167">
        <v>44523</v>
      </c>
      <c r="H633" s="166" t="s">
        <v>1209</v>
      </c>
      <c r="I633" s="166" t="s">
        <v>1210</v>
      </c>
      <c r="J633" s="168" t="s">
        <v>1035</v>
      </c>
    </row>
    <row r="634" spans="1:10" s="161" customFormat="1">
      <c r="A634" s="161">
        <v>21000354</v>
      </c>
      <c r="B634" s="166" t="s">
        <v>238</v>
      </c>
      <c r="C634" s="166" t="s">
        <v>239</v>
      </c>
      <c r="D634" s="215">
        <v>20000</v>
      </c>
      <c r="E634" s="215"/>
      <c r="F634" s="166" t="s">
        <v>748</v>
      </c>
      <c r="G634" s="167">
        <v>44523</v>
      </c>
      <c r="H634" s="166" t="s">
        <v>1211</v>
      </c>
      <c r="I634" s="166" t="s">
        <v>1212</v>
      </c>
      <c r="J634" s="168" t="s">
        <v>1121</v>
      </c>
    </row>
    <row r="635" spans="1:10" s="161" customFormat="1">
      <c r="A635" s="161">
        <v>21000355</v>
      </c>
      <c r="B635" s="166" t="s">
        <v>238</v>
      </c>
      <c r="C635" s="166" t="s">
        <v>239</v>
      </c>
      <c r="D635" s="215">
        <v>20000</v>
      </c>
      <c r="E635" s="215"/>
      <c r="F635" s="166" t="s">
        <v>748</v>
      </c>
      <c r="G635" s="167">
        <v>44523</v>
      </c>
      <c r="H635" s="166" t="s">
        <v>1213</v>
      </c>
      <c r="I635" s="166" t="s">
        <v>1214</v>
      </c>
      <c r="J635" s="168" t="s">
        <v>1025</v>
      </c>
    </row>
    <row r="636" spans="1:10" s="161" customFormat="1">
      <c r="A636" s="161">
        <v>21000356</v>
      </c>
      <c r="B636" s="166" t="s">
        <v>238</v>
      </c>
      <c r="C636" s="166" t="s">
        <v>239</v>
      </c>
      <c r="D636" s="215">
        <v>10000</v>
      </c>
      <c r="E636" s="215"/>
      <c r="F636" s="166" t="s">
        <v>748</v>
      </c>
      <c r="G636" s="167">
        <v>44523</v>
      </c>
      <c r="H636" s="166" t="s">
        <v>1215</v>
      </c>
      <c r="I636" s="166" t="s">
        <v>1216</v>
      </c>
      <c r="J636" s="168" t="s">
        <v>1121</v>
      </c>
    </row>
    <row r="637" spans="1:10" s="161" customFormat="1">
      <c r="A637" s="161">
        <v>21000357</v>
      </c>
      <c r="B637" s="166" t="s">
        <v>238</v>
      </c>
      <c r="C637" s="166" t="s">
        <v>239</v>
      </c>
      <c r="D637" s="215">
        <v>20000</v>
      </c>
      <c r="E637" s="215"/>
      <c r="F637" s="166" t="s">
        <v>748</v>
      </c>
      <c r="G637" s="167">
        <v>44523</v>
      </c>
      <c r="H637" s="166" t="s">
        <v>1217</v>
      </c>
      <c r="I637" s="166" t="s">
        <v>703</v>
      </c>
      <c r="J637" s="168" t="s">
        <v>1131</v>
      </c>
    </row>
    <row r="638" spans="1:10" s="161" customFormat="1">
      <c r="A638" s="161">
        <v>21000358</v>
      </c>
      <c r="B638" s="166" t="s">
        <v>238</v>
      </c>
      <c r="C638" s="166" t="s">
        <v>239</v>
      </c>
      <c r="D638" s="215">
        <v>10000</v>
      </c>
      <c r="E638" s="215"/>
      <c r="F638" s="166" t="s">
        <v>748</v>
      </c>
      <c r="G638" s="167">
        <v>44523</v>
      </c>
      <c r="H638" s="166" t="s">
        <v>1218</v>
      </c>
      <c r="I638" s="166" t="s">
        <v>1219</v>
      </c>
      <c r="J638" s="168" t="s">
        <v>1185</v>
      </c>
    </row>
    <row r="639" spans="1:10" s="161" customFormat="1">
      <c r="A639" s="161">
        <v>21000359</v>
      </c>
      <c r="B639" s="166" t="s">
        <v>238</v>
      </c>
      <c r="C639" s="166" t="s">
        <v>239</v>
      </c>
      <c r="D639" s="215">
        <v>20000</v>
      </c>
      <c r="E639" s="215"/>
      <c r="F639" s="166" t="s">
        <v>748</v>
      </c>
      <c r="G639" s="167">
        <v>44523</v>
      </c>
      <c r="H639" s="166" t="s">
        <v>1220</v>
      </c>
      <c r="I639" s="166" t="s">
        <v>1221</v>
      </c>
      <c r="J639" s="168" t="s">
        <v>1035</v>
      </c>
    </row>
    <row r="640" spans="1:10" s="161" customFormat="1">
      <c r="A640" s="161">
        <v>21000360</v>
      </c>
      <c r="B640" s="166" t="s">
        <v>238</v>
      </c>
      <c r="C640" s="166" t="s">
        <v>239</v>
      </c>
      <c r="D640" s="215">
        <v>10000</v>
      </c>
      <c r="E640" s="215"/>
      <c r="F640" s="166" t="s">
        <v>748</v>
      </c>
      <c r="G640" s="167">
        <v>44523</v>
      </c>
      <c r="H640" s="166" t="s">
        <v>1222</v>
      </c>
      <c r="I640" s="166" t="s">
        <v>1223</v>
      </c>
      <c r="J640" s="168" t="s">
        <v>1185</v>
      </c>
    </row>
    <row r="641" spans="1:10" s="161" customFormat="1">
      <c r="A641" s="161">
        <v>21000361</v>
      </c>
      <c r="B641" s="166" t="s">
        <v>238</v>
      </c>
      <c r="C641" s="166" t="s">
        <v>239</v>
      </c>
      <c r="D641" s="215">
        <v>10000</v>
      </c>
      <c r="E641" s="215"/>
      <c r="F641" s="166" t="s">
        <v>748</v>
      </c>
      <c r="G641" s="167">
        <v>44523</v>
      </c>
      <c r="H641" s="166" t="s">
        <v>1224</v>
      </c>
      <c r="I641" s="166" t="s">
        <v>1225</v>
      </c>
      <c r="J641" s="168" t="s">
        <v>1025</v>
      </c>
    </row>
    <row r="642" spans="1:10" s="161" customFormat="1">
      <c r="A642" s="161">
        <v>21000362</v>
      </c>
      <c r="B642" s="166" t="s">
        <v>238</v>
      </c>
      <c r="C642" s="166" t="s">
        <v>239</v>
      </c>
      <c r="D642" s="215">
        <v>20000</v>
      </c>
      <c r="E642" s="215"/>
      <c r="F642" s="166" t="s">
        <v>748</v>
      </c>
      <c r="G642" s="167">
        <v>44523</v>
      </c>
      <c r="H642" s="166" t="s">
        <v>1226</v>
      </c>
      <c r="I642" s="166" t="s">
        <v>1227</v>
      </c>
      <c r="J642" s="168" t="s">
        <v>1121</v>
      </c>
    </row>
    <row r="643" spans="1:10" s="161" customFormat="1">
      <c r="A643" s="161">
        <v>21000363</v>
      </c>
      <c r="B643" s="166" t="s">
        <v>238</v>
      </c>
      <c r="C643" s="166" t="s">
        <v>239</v>
      </c>
      <c r="D643" s="215">
        <v>10000</v>
      </c>
      <c r="E643" s="215"/>
      <c r="F643" s="166" t="s">
        <v>748</v>
      </c>
      <c r="G643" s="167">
        <v>44523</v>
      </c>
      <c r="H643" s="166" t="s">
        <v>1228</v>
      </c>
      <c r="I643" s="166" t="s">
        <v>1229</v>
      </c>
      <c r="J643" s="168" t="s">
        <v>1022</v>
      </c>
    </row>
    <row r="644" spans="1:10" s="161" customFormat="1">
      <c r="A644" s="161">
        <v>21000364</v>
      </c>
      <c r="B644" s="166" t="s">
        <v>238</v>
      </c>
      <c r="C644" s="166" t="s">
        <v>239</v>
      </c>
      <c r="D644" s="215">
        <v>10000</v>
      </c>
      <c r="E644" s="215"/>
      <c r="F644" s="166" t="s">
        <v>748</v>
      </c>
      <c r="G644" s="167">
        <v>44523</v>
      </c>
      <c r="H644" s="166" t="s">
        <v>1230</v>
      </c>
      <c r="I644" s="166" t="s">
        <v>1231</v>
      </c>
      <c r="J644" s="168" t="s">
        <v>1025</v>
      </c>
    </row>
    <row r="645" spans="1:10" s="161" customFormat="1">
      <c r="A645" s="161">
        <v>21000365</v>
      </c>
      <c r="B645" s="166" t="s">
        <v>238</v>
      </c>
      <c r="C645" s="166" t="s">
        <v>239</v>
      </c>
      <c r="D645" s="215">
        <v>10000</v>
      </c>
      <c r="E645" s="215"/>
      <c r="F645" s="166" t="s">
        <v>748</v>
      </c>
      <c r="G645" s="167">
        <v>44523</v>
      </c>
      <c r="H645" s="166" t="s">
        <v>1232</v>
      </c>
      <c r="I645" s="166" t="s">
        <v>1233</v>
      </c>
      <c r="J645" s="168" t="s">
        <v>1121</v>
      </c>
    </row>
    <row r="646" spans="1:10" s="161" customFormat="1">
      <c r="A646" s="161">
        <v>21000366</v>
      </c>
      <c r="B646" s="166" t="s">
        <v>238</v>
      </c>
      <c r="C646" s="166" t="s">
        <v>239</v>
      </c>
      <c r="D646" s="215">
        <v>20000</v>
      </c>
      <c r="E646" s="215"/>
      <c r="F646" s="166" t="s">
        <v>748</v>
      </c>
      <c r="G646" s="167">
        <v>44523</v>
      </c>
      <c r="H646" s="166" t="s">
        <v>1234</v>
      </c>
      <c r="I646" s="166" t="s">
        <v>821</v>
      </c>
      <c r="J646" s="168" t="s">
        <v>1128</v>
      </c>
    </row>
    <row r="647" spans="1:10" s="161" customFormat="1">
      <c r="A647" s="161">
        <v>21000367</v>
      </c>
      <c r="B647" s="166" t="s">
        <v>238</v>
      </c>
      <c r="C647" s="166" t="s">
        <v>239</v>
      </c>
      <c r="D647" s="215">
        <v>10000</v>
      </c>
      <c r="E647" s="215"/>
      <c r="F647" s="166" t="s">
        <v>748</v>
      </c>
      <c r="G647" s="167">
        <v>44523</v>
      </c>
      <c r="H647" s="166" t="s">
        <v>1235</v>
      </c>
      <c r="I647" s="166" t="s">
        <v>1236</v>
      </c>
      <c r="J647" s="168" t="s">
        <v>1121</v>
      </c>
    </row>
    <row r="648" spans="1:10" s="161" customFormat="1">
      <c r="A648" s="161">
        <v>21000369</v>
      </c>
      <c r="B648" s="166" t="s">
        <v>238</v>
      </c>
      <c r="C648" s="166" t="s">
        <v>239</v>
      </c>
      <c r="D648" s="215">
        <v>20000</v>
      </c>
      <c r="E648" s="215"/>
      <c r="F648" s="166" t="s">
        <v>748</v>
      </c>
      <c r="G648" s="167">
        <v>44523</v>
      </c>
      <c r="H648" s="166" t="s">
        <v>1237</v>
      </c>
      <c r="I648" s="166" t="s">
        <v>1238</v>
      </c>
      <c r="J648" s="168" t="s">
        <v>1025</v>
      </c>
    </row>
    <row r="649" spans="1:10" s="161" customFormat="1">
      <c r="A649" s="161">
        <v>21000370</v>
      </c>
      <c r="B649" s="166" t="s">
        <v>238</v>
      </c>
      <c r="C649" s="166" t="s">
        <v>239</v>
      </c>
      <c r="D649" s="215">
        <v>10000</v>
      </c>
      <c r="E649" s="215"/>
      <c r="F649" s="166" t="s">
        <v>748</v>
      </c>
      <c r="G649" s="167">
        <v>44523</v>
      </c>
      <c r="H649" s="166" t="s">
        <v>1239</v>
      </c>
      <c r="I649" s="166" t="s">
        <v>1240</v>
      </c>
      <c r="J649" s="168" t="s">
        <v>1131</v>
      </c>
    </row>
    <row r="650" spans="1:10" s="161" customFormat="1">
      <c r="A650" s="161">
        <v>21000371</v>
      </c>
      <c r="B650" s="166" t="s">
        <v>238</v>
      </c>
      <c r="C650" s="166" t="s">
        <v>239</v>
      </c>
      <c r="D650" s="215">
        <v>10000</v>
      </c>
      <c r="E650" s="215"/>
      <c r="F650" s="166" t="s">
        <v>748</v>
      </c>
      <c r="G650" s="167">
        <v>44523</v>
      </c>
      <c r="H650" s="166" t="s">
        <v>1241</v>
      </c>
      <c r="I650" s="166" t="s">
        <v>1242</v>
      </c>
      <c r="J650" s="168" t="s">
        <v>1121</v>
      </c>
    </row>
    <row r="651" spans="1:10" s="161" customFormat="1">
      <c r="A651" s="161">
        <v>21000373</v>
      </c>
      <c r="B651" s="166" t="s">
        <v>238</v>
      </c>
      <c r="C651" s="166" t="s">
        <v>239</v>
      </c>
      <c r="D651" s="215">
        <v>10000</v>
      </c>
      <c r="E651" s="215"/>
      <c r="F651" s="166" t="s">
        <v>748</v>
      </c>
      <c r="G651" s="167">
        <v>44523</v>
      </c>
      <c r="H651" s="166" t="s">
        <v>1243</v>
      </c>
      <c r="I651" s="166" t="s">
        <v>1244</v>
      </c>
      <c r="J651" s="168" t="s">
        <v>1131</v>
      </c>
    </row>
    <row r="652" spans="1:10" s="161" customFormat="1">
      <c r="A652" s="161">
        <v>21000374</v>
      </c>
      <c r="B652" s="166" t="s">
        <v>238</v>
      </c>
      <c r="C652" s="166" t="s">
        <v>239</v>
      </c>
      <c r="D652" s="215">
        <v>10000</v>
      </c>
      <c r="E652" s="215"/>
      <c r="F652" s="166" t="s">
        <v>748</v>
      </c>
      <c r="G652" s="167">
        <v>44523</v>
      </c>
      <c r="H652" s="166" t="s">
        <v>1245</v>
      </c>
      <c r="I652" s="166" t="s">
        <v>1246</v>
      </c>
      <c r="J652" s="168" t="s">
        <v>1121</v>
      </c>
    </row>
    <row r="653" spans="1:10" s="161" customFormat="1">
      <c r="A653" s="161">
        <v>21000375</v>
      </c>
      <c r="B653" s="166" t="s">
        <v>238</v>
      </c>
      <c r="C653" s="166" t="s">
        <v>239</v>
      </c>
      <c r="D653" s="215">
        <v>10000</v>
      </c>
      <c r="E653" s="215"/>
      <c r="F653" s="166" t="s">
        <v>748</v>
      </c>
      <c r="G653" s="167">
        <v>44523</v>
      </c>
      <c r="H653" s="166" t="s">
        <v>1247</v>
      </c>
      <c r="I653" s="166" t="s">
        <v>1248</v>
      </c>
      <c r="J653" s="168" t="s">
        <v>1131</v>
      </c>
    </row>
    <row r="654" spans="1:10" s="161" customFormat="1">
      <c r="A654" s="161">
        <v>21000376</v>
      </c>
      <c r="B654" s="166" t="s">
        <v>238</v>
      </c>
      <c r="C654" s="166" t="s">
        <v>239</v>
      </c>
      <c r="D654" s="215">
        <v>10000</v>
      </c>
      <c r="E654" s="215"/>
      <c r="F654" s="166" t="s">
        <v>748</v>
      </c>
      <c r="G654" s="167">
        <v>44523</v>
      </c>
      <c r="H654" s="166" t="s">
        <v>1249</v>
      </c>
      <c r="I654" s="166" t="s">
        <v>1250</v>
      </c>
      <c r="J654" s="168" t="s">
        <v>1131</v>
      </c>
    </row>
    <row r="655" spans="1:10" s="161" customFormat="1">
      <c r="A655" s="161">
        <v>21000377</v>
      </c>
      <c r="B655" s="166" t="s">
        <v>238</v>
      </c>
      <c r="C655" s="166" t="s">
        <v>239</v>
      </c>
      <c r="D655" s="215">
        <v>20000</v>
      </c>
      <c r="E655" s="215"/>
      <c r="F655" s="166" t="s">
        <v>748</v>
      </c>
      <c r="G655" s="167">
        <v>44523</v>
      </c>
      <c r="H655" s="166" t="s">
        <v>1251</v>
      </c>
      <c r="I655" s="166" t="s">
        <v>1252</v>
      </c>
      <c r="J655" s="168" t="s">
        <v>1121</v>
      </c>
    </row>
    <row r="656" spans="1:10" s="161" customFormat="1">
      <c r="A656" s="161">
        <v>21000378</v>
      </c>
      <c r="B656" s="166" t="s">
        <v>238</v>
      </c>
      <c r="C656" s="166" t="s">
        <v>239</v>
      </c>
      <c r="D656" s="215">
        <v>20000</v>
      </c>
      <c r="E656" s="215"/>
      <c r="F656" s="166" t="s">
        <v>748</v>
      </c>
      <c r="G656" s="167">
        <v>44523</v>
      </c>
      <c r="H656" s="166" t="s">
        <v>1253</v>
      </c>
      <c r="I656" s="166" t="s">
        <v>1254</v>
      </c>
      <c r="J656" s="168" t="s">
        <v>1025</v>
      </c>
    </row>
    <row r="657" spans="1:10" s="161" customFormat="1">
      <c r="A657" s="161">
        <v>21000379</v>
      </c>
      <c r="B657" s="166" t="s">
        <v>238</v>
      </c>
      <c r="C657" s="166" t="s">
        <v>239</v>
      </c>
      <c r="D657" s="215">
        <v>10000</v>
      </c>
      <c r="E657" s="215"/>
      <c r="F657" s="166" t="s">
        <v>748</v>
      </c>
      <c r="G657" s="167">
        <v>44523</v>
      </c>
      <c r="H657" s="166" t="s">
        <v>1255</v>
      </c>
      <c r="I657" s="166" t="s">
        <v>1256</v>
      </c>
      <c r="J657" s="168" t="s">
        <v>1131</v>
      </c>
    </row>
    <row r="658" spans="1:10" s="161" customFormat="1">
      <c r="A658" s="161">
        <v>21000380</v>
      </c>
      <c r="B658" s="166" t="s">
        <v>238</v>
      </c>
      <c r="C658" s="166" t="s">
        <v>239</v>
      </c>
      <c r="D658" s="215">
        <v>10000</v>
      </c>
      <c r="E658" s="215"/>
      <c r="F658" s="166" t="s">
        <v>748</v>
      </c>
      <c r="G658" s="167">
        <v>44523</v>
      </c>
      <c r="H658" s="166" t="s">
        <v>1257</v>
      </c>
      <c r="I658" s="166" t="s">
        <v>1258</v>
      </c>
      <c r="J658" s="168" t="s">
        <v>1131</v>
      </c>
    </row>
    <row r="659" spans="1:10" s="161" customFormat="1">
      <c r="A659" s="161">
        <v>21000381</v>
      </c>
      <c r="B659" s="166" t="s">
        <v>238</v>
      </c>
      <c r="C659" s="166" t="s">
        <v>239</v>
      </c>
      <c r="D659" s="215">
        <v>10000</v>
      </c>
      <c r="E659" s="215"/>
      <c r="F659" s="166" t="s">
        <v>748</v>
      </c>
      <c r="G659" s="167">
        <v>44523</v>
      </c>
      <c r="H659" s="166" t="s">
        <v>1259</v>
      </c>
      <c r="I659" s="166" t="s">
        <v>1260</v>
      </c>
      <c r="J659" s="168" t="s">
        <v>1025</v>
      </c>
    </row>
    <row r="660" spans="1:10" s="161" customFormat="1">
      <c r="A660" s="161">
        <v>21000382</v>
      </c>
      <c r="B660" s="166" t="s">
        <v>238</v>
      </c>
      <c r="C660" s="166" t="s">
        <v>421</v>
      </c>
      <c r="D660" s="215">
        <v>10000</v>
      </c>
      <c r="E660" s="215"/>
      <c r="F660" s="166" t="s">
        <v>748</v>
      </c>
      <c r="G660" s="167">
        <v>44523</v>
      </c>
      <c r="H660" s="166" t="s">
        <v>1261</v>
      </c>
      <c r="I660" s="166" t="s">
        <v>1262</v>
      </c>
      <c r="J660" s="168" t="s">
        <v>1121</v>
      </c>
    </row>
    <row r="661" spans="1:10" s="161" customFormat="1">
      <c r="A661" s="161">
        <v>21000383</v>
      </c>
      <c r="B661" s="166" t="s">
        <v>238</v>
      </c>
      <c r="C661" s="166" t="s">
        <v>239</v>
      </c>
      <c r="D661" s="215">
        <v>20000</v>
      </c>
      <c r="E661" s="215"/>
      <c r="F661" s="166" t="s">
        <v>748</v>
      </c>
      <c r="G661" s="167">
        <v>44523</v>
      </c>
      <c r="H661" s="166" t="s">
        <v>1263</v>
      </c>
      <c r="I661" s="166" t="s">
        <v>720</v>
      </c>
      <c r="J661" s="168" t="s">
        <v>1131</v>
      </c>
    </row>
    <row r="662" spans="1:10" s="161" customFormat="1">
      <c r="A662" s="161">
        <v>21000384</v>
      </c>
      <c r="B662" s="166" t="s">
        <v>238</v>
      </c>
      <c r="C662" s="166" t="s">
        <v>239</v>
      </c>
      <c r="D662" s="215">
        <v>10000</v>
      </c>
      <c r="E662" s="215"/>
      <c r="F662" s="166" t="s">
        <v>748</v>
      </c>
      <c r="G662" s="167">
        <v>44523</v>
      </c>
      <c r="H662" s="166" t="s">
        <v>1264</v>
      </c>
      <c r="I662" s="166" t="s">
        <v>1265</v>
      </c>
      <c r="J662" s="168" t="s">
        <v>1025</v>
      </c>
    </row>
    <row r="663" spans="1:10" s="161" customFormat="1">
      <c r="A663" s="161">
        <v>21000385</v>
      </c>
      <c r="B663" s="166" t="s">
        <v>238</v>
      </c>
      <c r="C663" s="166" t="s">
        <v>421</v>
      </c>
      <c r="D663" s="215">
        <v>10000</v>
      </c>
      <c r="E663" s="215"/>
      <c r="F663" s="166" t="s">
        <v>748</v>
      </c>
      <c r="G663" s="167">
        <v>44523</v>
      </c>
      <c r="H663" s="166" t="s">
        <v>1266</v>
      </c>
      <c r="I663" s="166" t="s">
        <v>1267</v>
      </c>
      <c r="J663" s="168" t="s">
        <v>1121</v>
      </c>
    </row>
    <row r="664" spans="1:10" s="161" customFormat="1">
      <c r="A664" s="161">
        <v>21000386</v>
      </c>
      <c r="B664" s="166" t="s">
        <v>238</v>
      </c>
      <c r="C664" s="166" t="s">
        <v>239</v>
      </c>
      <c r="D664" s="215">
        <v>20000</v>
      </c>
      <c r="E664" s="215"/>
      <c r="F664" s="166" t="s">
        <v>748</v>
      </c>
      <c r="G664" s="167">
        <v>44523</v>
      </c>
      <c r="H664" s="166" t="s">
        <v>1268</v>
      </c>
      <c r="I664" s="166" t="s">
        <v>423</v>
      </c>
      <c r="J664" s="168" t="s">
        <v>1131</v>
      </c>
    </row>
    <row r="665" spans="1:10" s="161" customFormat="1">
      <c r="A665" s="161">
        <v>21000387</v>
      </c>
      <c r="B665" s="166" t="s">
        <v>238</v>
      </c>
      <c r="C665" s="166" t="s">
        <v>239</v>
      </c>
      <c r="D665" s="215">
        <v>10000</v>
      </c>
      <c r="E665" s="215"/>
      <c r="F665" s="166" t="s">
        <v>748</v>
      </c>
      <c r="G665" s="167">
        <v>44523</v>
      </c>
      <c r="H665" s="166" t="s">
        <v>1269</v>
      </c>
      <c r="I665" s="166" t="s">
        <v>1270</v>
      </c>
      <c r="J665" s="168" t="s">
        <v>1035</v>
      </c>
    </row>
    <row r="666" spans="1:10" s="161" customFormat="1">
      <c r="A666" s="161">
        <v>21000388</v>
      </c>
      <c r="B666" s="166" t="s">
        <v>238</v>
      </c>
      <c r="C666" s="166" t="s">
        <v>239</v>
      </c>
      <c r="D666" s="215">
        <v>40000</v>
      </c>
      <c r="E666" s="215"/>
      <c r="F666" s="166" t="s">
        <v>748</v>
      </c>
      <c r="G666" s="167">
        <v>44523</v>
      </c>
      <c r="H666" s="166" t="s">
        <v>1271</v>
      </c>
      <c r="I666" s="166" t="s">
        <v>1272</v>
      </c>
      <c r="J666" s="168" t="s">
        <v>1131</v>
      </c>
    </row>
    <row r="667" spans="1:10" s="161" customFormat="1">
      <c r="A667" s="161">
        <v>21000390</v>
      </c>
      <c r="B667" s="166" t="s">
        <v>238</v>
      </c>
      <c r="C667" s="166" t="s">
        <v>239</v>
      </c>
      <c r="D667" s="215">
        <v>10000</v>
      </c>
      <c r="E667" s="215"/>
      <c r="F667" s="166" t="s">
        <v>748</v>
      </c>
      <c r="G667" s="167">
        <v>44523</v>
      </c>
      <c r="H667" s="166" t="s">
        <v>1273</v>
      </c>
      <c r="I667" s="166" t="s">
        <v>1274</v>
      </c>
      <c r="J667" s="168" t="s">
        <v>1131</v>
      </c>
    </row>
    <row r="668" spans="1:10" s="161" customFormat="1">
      <c r="A668" s="161">
        <v>21000391</v>
      </c>
      <c r="B668" s="166" t="s">
        <v>238</v>
      </c>
      <c r="C668" s="166" t="s">
        <v>239</v>
      </c>
      <c r="D668" s="215">
        <v>150000</v>
      </c>
      <c r="E668" s="215"/>
      <c r="F668" s="166" t="s">
        <v>748</v>
      </c>
      <c r="G668" s="167">
        <v>44523</v>
      </c>
      <c r="H668" s="166" t="s">
        <v>1275</v>
      </c>
      <c r="I668" s="166" t="s">
        <v>578</v>
      </c>
      <c r="J668" s="168" t="s">
        <v>1025</v>
      </c>
    </row>
    <row r="669" spans="1:10" s="161" customFormat="1">
      <c r="A669" s="161">
        <v>21000392</v>
      </c>
      <c r="B669" s="166" t="s">
        <v>238</v>
      </c>
      <c r="C669" s="166" t="s">
        <v>239</v>
      </c>
      <c r="D669" s="215">
        <v>10000</v>
      </c>
      <c r="E669" s="215"/>
      <c r="F669" s="166" t="s">
        <v>748</v>
      </c>
      <c r="G669" s="167">
        <v>44523</v>
      </c>
      <c r="H669" s="166" t="s">
        <v>1276</v>
      </c>
      <c r="I669" s="166" t="s">
        <v>1277</v>
      </c>
      <c r="J669" s="168" t="s">
        <v>1131</v>
      </c>
    </row>
    <row r="670" spans="1:10" s="161" customFormat="1">
      <c r="A670" s="161">
        <v>21000393</v>
      </c>
      <c r="B670" s="166" t="s">
        <v>238</v>
      </c>
      <c r="C670" s="166" t="s">
        <v>421</v>
      </c>
      <c r="D670" s="215">
        <v>150000</v>
      </c>
      <c r="E670" s="215"/>
      <c r="F670" s="166" t="s">
        <v>748</v>
      </c>
      <c r="G670" s="167">
        <v>44523</v>
      </c>
      <c r="H670" s="166" t="s">
        <v>1278</v>
      </c>
      <c r="I670" s="166" t="s">
        <v>1279</v>
      </c>
      <c r="J670" s="168" t="s">
        <v>1121</v>
      </c>
    </row>
    <row r="671" spans="1:10" s="161" customFormat="1">
      <c r="A671" s="161">
        <v>21000394</v>
      </c>
      <c r="B671" s="166" t="s">
        <v>238</v>
      </c>
      <c r="C671" s="166" t="s">
        <v>239</v>
      </c>
      <c r="D671" s="215">
        <v>10000</v>
      </c>
      <c r="E671" s="215"/>
      <c r="F671" s="166" t="s">
        <v>748</v>
      </c>
      <c r="G671" s="167">
        <v>44523</v>
      </c>
      <c r="H671" s="166" t="s">
        <v>1280</v>
      </c>
      <c r="I671" s="166" t="s">
        <v>778</v>
      </c>
      <c r="J671" s="168" t="s">
        <v>1025</v>
      </c>
    </row>
    <row r="672" spans="1:10" s="161" customFormat="1">
      <c r="A672" s="161">
        <v>21000395</v>
      </c>
      <c r="B672" s="166" t="s">
        <v>238</v>
      </c>
      <c r="C672" s="166" t="s">
        <v>239</v>
      </c>
      <c r="D672" s="215">
        <v>10000</v>
      </c>
      <c r="E672" s="215"/>
      <c r="F672" s="166" t="s">
        <v>748</v>
      </c>
      <c r="G672" s="167">
        <v>44523</v>
      </c>
      <c r="H672" s="166" t="s">
        <v>1281</v>
      </c>
      <c r="I672" s="166" t="s">
        <v>1282</v>
      </c>
      <c r="J672" s="168" t="s">
        <v>1131</v>
      </c>
    </row>
    <row r="673" spans="1:10" s="161" customFormat="1">
      <c r="A673" s="161">
        <v>21000396</v>
      </c>
      <c r="B673" s="166" t="s">
        <v>238</v>
      </c>
      <c r="C673" s="166" t="s">
        <v>239</v>
      </c>
      <c r="D673" s="215">
        <v>10000</v>
      </c>
      <c r="E673" s="215"/>
      <c r="F673" s="166" t="s">
        <v>748</v>
      </c>
      <c r="G673" s="167">
        <v>44523</v>
      </c>
      <c r="H673" s="166" t="s">
        <v>1283</v>
      </c>
      <c r="I673" s="166" t="s">
        <v>1284</v>
      </c>
      <c r="J673" s="168" t="s">
        <v>1025</v>
      </c>
    </row>
    <row r="674" spans="1:10" s="161" customFormat="1">
      <c r="A674" s="161">
        <v>21000397</v>
      </c>
      <c r="B674" s="166" t="s">
        <v>238</v>
      </c>
      <c r="C674" s="166" t="s">
        <v>421</v>
      </c>
      <c r="D674" s="215">
        <v>10000</v>
      </c>
      <c r="E674" s="215"/>
      <c r="F674" s="166" t="s">
        <v>748</v>
      </c>
      <c r="G674" s="167">
        <v>44523</v>
      </c>
      <c r="H674" s="166" t="s">
        <v>1285</v>
      </c>
      <c r="I674" s="166" t="s">
        <v>1286</v>
      </c>
      <c r="J674" s="168" t="s">
        <v>1121</v>
      </c>
    </row>
    <row r="675" spans="1:10" s="161" customFormat="1">
      <c r="A675" s="161">
        <v>21000398</v>
      </c>
      <c r="B675" s="166" t="s">
        <v>238</v>
      </c>
      <c r="C675" s="166" t="s">
        <v>239</v>
      </c>
      <c r="D675" s="215">
        <v>10000</v>
      </c>
      <c r="E675" s="215"/>
      <c r="F675" s="166" t="s">
        <v>748</v>
      </c>
      <c r="G675" s="167">
        <v>44523</v>
      </c>
      <c r="H675" s="166" t="s">
        <v>1287</v>
      </c>
      <c r="I675" s="166" t="s">
        <v>1288</v>
      </c>
      <c r="J675" s="168" t="s">
        <v>1025</v>
      </c>
    </row>
    <row r="676" spans="1:10" s="161" customFormat="1">
      <c r="A676" s="161">
        <v>21000399</v>
      </c>
      <c r="B676" s="166" t="s">
        <v>238</v>
      </c>
      <c r="C676" s="166" t="s">
        <v>239</v>
      </c>
      <c r="D676" s="215">
        <v>10000</v>
      </c>
      <c r="E676" s="215"/>
      <c r="F676" s="166" t="s">
        <v>748</v>
      </c>
      <c r="G676" s="167">
        <v>44523</v>
      </c>
      <c r="H676" s="166" t="s">
        <v>1289</v>
      </c>
      <c r="I676" s="166" t="s">
        <v>1290</v>
      </c>
      <c r="J676" s="168" t="s">
        <v>1131</v>
      </c>
    </row>
    <row r="677" spans="1:10" s="161" customFormat="1">
      <c r="A677" s="161">
        <v>21000400</v>
      </c>
      <c r="B677" s="166" t="s">
        <v>238</v>
      </c>
      <c r="C677" s="166" t="s">
        <v>421</v>
      </c>
      <c r="D677" s="215">
        <v>10000</v>
      </c>
      <c r="E677" s="215"/>
      <c r="F677" s="166" t="s">
        <v>748</v>
      </c>
      <c r="G677" s="167">
        <v>44523</v>
      </c>
      <c r="H677" s="166" t="s">
        <v>1291</v>
      </c>
      <c r="I677" s="166" t="s">
        <v>1292</v>
      </c>
      <c r="J677" s="168" t="s">
        <v>1121</v>
      </c>
    </row>
    <row r="678" spans="1:10" s="161" customFormat="1">
      <c r="A678" s="161">
        <v>21000402</v>
      </c>
      <c r="B678" s="166" t="s">
        <v>238</v>
      </c>
      <c r="C678" s="166" t="s">
        <v>421</v>
      </c>
      <c r="D678" s="215">
        <v>10000</v>
      </c>
      <c r="E678" s="215"/>
      <c r="F678" s="166" t="s">
        <v>748</v>
      </c>
      <c r="G678" s="167">
        <v>44523</v>
      </c>
      <c r="H678" s="166" t="s">
        <v>1293</v>
      </c>
      <c r="I678" s="166" t="s">
        <v>1294</v>
      </c>
      <c r="J678" s="168" t="s">
        <v>1121</v>
      </c>
    </row>
    <row r="679" spans="1:10" s="161" customFormat="1">
      <c r="A679" s="161">
        <v>21000403</v>
      </c>
      <c r="B679" s="166" t="s">
        <v>238</v>
      </c>
      <c r="C679" s="166" t="s">
        <v>239</v>
      </c>
      <c r="D679" s="215">
        <v>10000</v>
      </c>
      <c r="E679" s="215"/>
      <c r="F679" s="166" t="s">
        <v>748</v>
      </c>
      <c r="G679" s="167">
        <v>44523</v>
      </c>
      <c r="H679" s="166" t="s">
        <v>1295</v>
      </c>
      <c r="I679" s="166" t="s">
        <v>1296</v>
      </c>
      <c r="J679" s="168" t="s">
        <v>1022</v>
      </c>
    </row>
    <row r="680" spans="1:10" s="161" customFormat="1">
      <c r="A680" s="161">
        <v>21000404</v>
      </c>
      <c r="B680" s="166" t="s">
        <v>238</v>
      </c>
      <c r="C680" s="166" t="s">
        <v>421</v>
      </c>
      <c r="D680" s="215">
        <v>10000</v>
      </c>
      <c r="E680" s="215"/>
      <c r="F680" s="166" t="s">
        <v>748</v>
      </c>
      <c r="G680" s="167">
        <v>44523</v>
      </c>
      <c r="H680" s="166" t="s">
        <v>1297</v>
      </c>
      <c r="I680" s="166" t="s">
        <v>1298</v>
      </c>
      <c r="J680" s="168" t="s">
        <v>1121</v>
      </c>
    </row>
    <row r="681" spans="1:10" s="161" customFormat="1">
      <c r="A681" s="161">
        <v>21000405</v>
      </c>
      <c r="B681" s="166" t="s">
        <v>238</v>
      </c>
      <c r="C681" s="166" t="s">
        <v>239</v>
      </c>
      <c r="D681" s="215">
        <v>10000</v>
      </c>
      <c r="E681" s="215"/>
      <c r="F681" s="166" t="s">
        <v>748</v>
      </c>
      <c r="G681" s="167">
        <v>44523</v>
      </c>
      <c r="H681" s="166" t="s">
        <v>1299</v>
      </c>
      <c r="I681" s="166" t="s">
        <v>1300</v>
      </c>
      <c r="J681" s="168" t="s">
        <v>1131</v>
      </c>
    </row>
    <row r="682" spans="1:10" s="161" customFormat="1">
      <c r="A682" s="161">
        <v>21000406</v>
      </c>
      <c r="B682" s="166" t="s">
        <v>238</v>
      </c>
      <c r="C682" s="166" t="s">
        <v>239</v>
      </c>
      <c r="D682" s="215">
        <v>10000</v>
      </c>
      <c r="E682" s="215"/>
      <c r="F682" s="166" t="s">
        <v>748</v>
      </c>
      <c r="G682" s="167">
        <v>44523</v>
      </c>
      <c r="H682" s="166" t="s">
        <v>1301</v>
      </c>
      <c r="I682" s="166" t="s">
        <v>1302</v>
      </c>
      <c r="J682" s="168" t="s">
        <v>1131</v>
      </c>
    </row>
    <row r="683" spans="1:10" s="161" customFormat="1">
      <c r="A683" s="161">
        <v>21000407</v>
      </c>
      <c r="B683" s="166" t="s">
        <v>238</v>
      </c>
      <c r="C683" s="166" t="s">
        <v>239</v>
      </c>
      <c r="D683" s="215">
        <v>10000</v>
      </c>
      <c r="E683" s="215"/>
      <c r="F683" s="166" t="s">
        <v>748</v>
      </c>
      <c r="G683" s="167">
        <v>44523</v>
      </c>
      <c r="H683" s="166" t="s">
        <v>1303</v>
      </c>
      <c r="I683" s="166" t="s">
        <v>1304</v>
      </c>
      <c r="J683" s="168" t="s">
        <v>1025</v>
      </c>
    </row>
    <row r="684" spans="1:10" s="161" customFormat="1">
      <c r="A684" s="161">
        <v>21000408</v>
      </c>
      <c r="B684" s="166" t="s">
        <v>238</v>
      </c>
      <c r="C684" s="166" t="s">
        <v>421</v>
      </c>
      <c r="D684" s="215">
        <v>10000</v>
      </c>
      <c r="E684" s="215"/>
      <c r="F684" s="166" t="s">
        <v>748</v>
      </c>
      <c r="G684" s="167">
        <v>44523</v>
      </c>
      <c r="H684" s="166" t="s">
        <v>1305</v>
      </c>
      <c r="I684" s="166" t="s">
        <v>1306</v>
      </c>
      <c r="J684" s="168" t="s">
        <v>1121</v>
      </c>
    </row>
    <row r="685" spans="1:10" s="161" customFormat="1">
      <c r="A685" s="161">
        <v>21000409</v>
      </c>
      <c r="B685" s="166" t="s">
        <v>238</v>
      </c>
      <c r="C685" s="166" t="s">
        <v>239</v>
      </c>
      <c r="D685" s="215">
        <v>10000</v>
      </c>
      <c r="E685" s="215"/>
      <c r="F685" s="166" t="s">
        <v>748</v>
      </c>
      <c r="G685" s="167">
        <v>44523</v>
      </c>
      <c r="H685" s="166" t="s">
        <v>1307</v>
      </c>
      <c r="I685" s="166" t="s">
        <v>1308</v>
      </c>
      <c r="J685" s="168" t="s">
        <v>1131</v>
      </c>
    </row>
    <row r="686" spans="1:10" s="161" customFormat="1">
      <c r="A686" s="161">
        <v>21000410</v>
      </c>
      <c r="B686" s="166" t="s">
        <v>238</v>
      </c>
      <c r="C686" s="166" t="s">
        <v>239</v>
      </c>
      <c r="D686" s="215">
        <v>10000</v>
      </c>
      <c r="E686" s="215"/>
      <c r="F686" s="166" t="s">
        <v>748</v>
      </c>
      <c r="G686" s="167">
        <v>44523</v>
      </c>
      <c r="H686" s="166" t="s">
        <v>1309</v>
      </c>
      <c r="I686" s="166" t="s">
        <v>1310</v>
      </c>
      <c r="J686" s="168" t="s">
        <v>1131</v>
      </c>
    </row>
    <row r="687" spans="1:10" s="161" customFormat="1">
      <c r="A687" s="161">
        <v>21000411</v>
      </c>
      <c r="B687" s="166" t="s">
        <v>238</v>
      </c>
      <c r="C687" s="166" t="s">
        <v>421</v>
      </c>
      <c r="D687" s="215">
        <v>10000</v>
      </c>
      <c r="E687" s="215"/>
      <c r="F687" s="166" t="s">
        <v>748</v>
      </c>
      <c r="G687" s="167">
        <v>44523</v>
      </c>
      <c r="H687" s="166" t="s">
        <v>1311</v>
      </c>
      <c r="I687" s="166" t="s">
        <v>1312</v>
      </c>
      <c r="J687" s="168" t="s">
        <v>1121</v>
      </c>
    </row>
    <row r="688" spans="1:10" s="161" customFormat="1">
      <c r="A688" s="161">
        <v>21000412</v>
      </c>
      <c r="B688" s="166" t="s">
        <v>238</v>
      </c>
      <c r="C688" s="166" t="s">
        <v>239</v>
      </c>
      <c r="D688" s="215">
        <v>10000</v>
      </c>
      <c r="E688" s="215"/>
      <c r="F688" s="166" t="s">
        <v>748</v>
      </c>
      <c r="G688" s="167">
        <v>44523</v>
      </c>
      <c r="H688" s="166" t="s">
        <v>1313</v>
      </c>
      <c r="I688" s="166" t="s">
        <v>1314</v>
      </c>
      <c r="J688" s="168" t="s">
        <v>1025</v>
      </c>
    </row>
    <row r="689" spans="1:10" s="161" customFormat="1">
      <c r="A689" s="161">
        <v>21000413</v>
      </c>
      <c r="B689" s="166" t="s">
        <v>238</v>
      </c>
      <c r="C689" s="166" t="s">
        <v>239</v>
      </c>
      <c r="D689" s="215">
        <v>10000</v>
      </c>
      <c r="E689" s="215"/>
      <c r="F689" s="166" t="s">
        <v>748</v>
      </c>
      <c r="G689" s="167">
        <v>44523</v>
      </c>
      <c r="H689" s="166" t="s">
        <v>1315</v>
      </c>
      <c r="I689" s="166" t="s">
        <v>1316</v>
      </c>
      <c r="J689" s="168" t="s">
        <v>1131</v>
      </c>
    </row>
    <row r="690" spans="1:10" s="161" customFormat="1">
      <c r="A690" s="161">
        <v>21000414</v>
      </c>
      <c r="B690" s="166" t="s">
        <v>238</v>
      </c>
      <c r="C690" s="166" t="s">
        <v>421</v>
      </c>
      <c r="D690" s="215">
        <v>10000</v>
      </c>
      <c r="E690" s="215"/>
      <c r="F690" s="166" t="s">
        <v>748</v>
      </c>
      <c r="G690" s="167">
        <v>44523</v>
      </c>
      <c r="H690" s="166" t="s">
        <v>1317</v>
      </c>
      <c r="I690" s="166" t="s">
        <v>1318</v>
      </c>
      <c r="J690" s="168" t="s">
        <v>1121</v>
      </c>
    </row>
    <row r="691" spans="1:10" s="161" customFormat="1">
      <c r="A691" s="161">
        <v>21000415</v>
      </c>
      <c r="B691" s="166" t="s">
        <v>238</v>
      </c>
      <c r="C691" s="166" t="s">
        <v>239</v>
      </c>
      <c r="D691" s="215">
        <v>20000</v>
      </c>
      <c r="E691" s="215"/>
      <c r="F691" s="166" t="s">
        <v>748</v>
      </c>
      <c r="G691" s="167">
        <v>44523</v>
      </c>
      <c r="H691" s="166" t="s">
        <v>1319</v>
      </c>
      <c r="I691" s="166" t="s">
        <v>1320</v>
      </c>
      <c r="J691" s="168" t="s">
        <v>1025</v>
      </c>
    </row>
    <row r="692" spans="1:10" s="161" customFormat="1">
      <c r="A692" s="161">
        <v>21000416</v>
      </c>
      <c r="B692" s="166" t="s">
        <v>238</v>
      </c>
      <c r="C692" s="166" t="s">
        <v>239</v>
      </c>
      <c r="D692" s="215">
        <v>10000</v>
      </c>
      <c r="E692" s="215"/>
      <c r="F692" s="166" t="s">
        <v>748</v>
      </c>
      <c r="G692" s="167">
        <v>44523</v>
      </c>
      <c r="H692" s="166" t="s">
        <v>1321</v>
      </c>
      <c r="I692" s="166" t="s">
        <v>1322</v>
      </c>
      <c r="J692" s="168" t="s">
        <v>1131</v>
      </c>
    </row>
    <row r="693" spans="1:10" s="161" customFormat="1">
      <c r="A693" s="161">
        <v>21000417</v>
      </c>
      <c r="B693" s="166" t="s">
        <v>238</v>
      </c>
      <c r="C693" s="166" t="s">
        <v>239</v>
      </c>
      <c r="D693" s="215">
        <v>10000</v>
      </c>
      <c r="E693" s="215"/>
      <c r="F693" s="166" t="s">
        <v>748</v>
      </c>
      <c r="G693" s="167">
        <v>44523</v>
      </c>
      <c r="H693" s="166" t="s">
        <v>1323</v>
      </c>
      <c r="I693" s="166" t="s">
        <v>1324</v>
      </c>
      <c r="J693" s="168" t="s">
        <v>1025</v>
      </c>
    </row>
    <row r="694" spans="1:10" s="161" customFormat="1">
      <c r="A694" s="161">
        <v>21000418</v>
      </c>
      <c r="B694" s="166" t="s">
        <v>238</v>
      </c>
      <c r="C694" s="166" t="s">
        <v>421</v>
      </c>
      <c r="D694" s="215">
        <v>20000</v>
      </c>
      <c r="E694" s="215"/>
      <c r="F694" s="166" t="s">
        <v>748</v>
      </c>
      <c r="G694" s="167">
        <v>44523</v>
      </c>
      <c r="H694" s="166" t="s">
        <v>1325</v>
      </c>
      <c r="I694" s="166" t="s">
        <v>1326</v>
      </c>
      <c r="J694" s="168" t="s">
        <v>1121</v>
      </c>
    </row>
    <row r="695" spans="1:10" s="161" customFormat="1">
      <c r="A695" s="161">
        <v>21000419</v>
      </c>
      <c r="B695" s="166" t="s">
        <v>238</v>
      </c>
      <c r="C695" s="166" t="s">
        <v>239</v>
      </c>
      <c r="D695" s="215">
        <v>10000</v>
      </c>
      <c r="E695" s="215"/>
      <c r="F695" s="166" t="s">
        <v>748</v>
      </c>
      <c r="G695" s="167">
        <v>44523</v>
      </c>
      <c r="H695" s="166" t="s">
        <v>1327</v>
      </c>
      <c r="I695" s="166" t="s">
        <v>1328</v>
      </c>
      <c r="J695" s="168" t="s">
        <v>1025</v>
      </c>
    </row>
    <row r="696" spans="1:10" s="161" customFormat="1">
      <c r="A696" s="161">
        <v>21000420</v>
      </c>
      <c r="B696" s="166" t="s">
        <v>238</v>
      </c>
      <c r="C696" s="166" t="s">
        <v>421</v>
      </c>
      <c r="D696" s="215">
        <v>10000</v>
      </c>
      <c r="E696" s="215"/>
      <c r="F696" s="166" t="s">
        <v>748</v>
      </c>
      <c r="G696" s="167">
        <v>44523</v>
      </c>
      <c r="H696" s="166" t="s">
        <v>1329</v>
      </c>
      <c r="I696" s="166" t="s">
        <v>1330</v>
      </c>
      <c r="J696" s="168" t="s">
        <v>1121</v>
      </c>
    </row>
    <row r="697" spans="1:10" s="161" customFormat="1">
      <c r="A697" s="161">
        <v>21000421</v>
      </c>
      <c r="B697" s="166" t="s">
        <v>238</v>
      </c>
      <c r="C697" s="166" t="s">
        <v>239</v>
      </c>
      <c r="D697" s="215">
        <v>20000</v>
      </c>
      <c r="E697" s="215"/>
      <c r="F697" s="166" t="s">
        <v>748</v>
      </c>
      <c r="G697" s="167">
        <v>44523</v>
      </c>
      <c r="H697" s="166" t="s">
        <v>1331</v>
      </c>
      <c r="I697" s="166" t="s">
        <v>1332</v>
      </c>
      <c r="J697" s="168" t="s">
        <v>1025</v>
      </c>
    </row>
    <row r="698" spans="1:10" s="161" customFormat="1">
      <c r="A698" s="161">
        <v>21000422</v>
      </c>
      <c r="B698" s="166" t="s">
        <v>238</v>
      </c>
      <c r="C698" s="166" t="s">
        <v>239</v>
      </c>
      <c r="D698" s="215">
        <v>10000</v>
      </c>
      <c r="E698" s="215"/>
      <c r="F698" s="166" t="s">
        <v>748</v>
      </c>
      <c r="G698" s="167">
        <v>44523</v>
      </c>
      <c r="H698" s="166" t="s">
        <v>1333</v>
      </c>
      <c r="I698" s="166" t="s">
        <v>1334</v>
      </c>
      <c r="J698" s="168" t="s">
        <v>1025</v>
      </c>
    </row>
    <row r="699" spans="1:10" s="161" customFormat="1">
      <c r="A699" s="161">
        <v>21000423</v>
      </c>
      <c r="B699" s="166" t="s">
        <v>238</v>
      </c>
      <c r="C699" s="166" t="s">
        <v>239</v>
      </c>
      <c r="D699" s="215">
        <v>20000</v>
      </c>
      <c r="E699" s="215"/>
      <c r="F699" s="166" t="s">
        <v>748</v>
      </c>
      <c r="G699" s="167">
        <v>44523</v>
      </c>
      <c r="H699" s="166" t="s">
        <v>1335</v>
      </c>
      <c r="I699" s="166" t="s">
        <v>1336</v>
      </c>
      <c r="J699" s="168" t="s">
        <v>1131</v>
      </c>
    </row>
    <row r="700" spans="1:10" s="161" customFormat="1">
      <c r="A700" s="161">
        <v>21000424</v>
      </c>
      <c r="B700" s="166" t="s">
        <v>238</v>
      </c>
      <c r="C700" s="166" t="s">
        <v>421</v>
      </c>
      <c r="D700" s="215">
        <v>10000</v>
      </c>
      <c r="E700" s="215"/>
      <c r="F700" s="166" t="s">
        <v>748</v>
      </c>
      <c r="G700" s="167">
        <v>44523</v>
      </c>
      <c r="H700" s="166" t="s">
        <v>1337</v>
      </c>
      <c r="I700" s="166" t="s">
        <v>1338</v>
      </c>
      <c r="J700" s="168" t="s">
        <v>1121</v>
      </c>
    </row>
    <row r="701" spans="1:10" s="161" customFormat="1">
      <c r="A701" s="161">
        <v>21000425</v>
      </c>
      <c r="B701" s="166" t="s">
        <v>238</v>
      </c>
      <c r="C701" s="166" t="s">
        <v>239</v>
      </c>
      <c r="D701" s="215">
        <v>10000</v>
      </c>
      <c r="E701" s="215"/>
      <c r="F701" s="166" t="s">
        <v>748</v>
      </c>
      <c r="G701" s="167">
        <v>44523</v>
      </c>
      <c r="H701" s="166" t="s">
        <v>1339</v>
      </c>
      <c r="I701" s="166" t="s">
        <v>1340</v>
      </c>
      <c r="J701" s="168" t="s">
        <v>1131</v>
      </c>
    </row>
    <row r="702" spans="1:10" s="161" customFormat="1">
      <c r="A702" s="161">
        <v>21000426</v>
      </c>
      <c r="B702" s="166" t="s">
        <v>238</v>
      </c>
      <c r="C702" s="166" t="s">
        <v>239</v>
      </c>
      <c r="D702" s="215">
        <v>10000</v>
      </c>
      <c r="E702" s="215"/>
      <c r="F702" s="166" t="s">
        <v>748</v>
      </c>
      <c r="G702" s="167">
        <v>44523</v>
      </c>
      <c r="H702" s="166" t="s">
        <v>1341</v>
      </c>
      <c r="I702" s="166" t="s">
        <v>780</v>
      </c>
      <c r="J702" s="168" t="s">
        <v>1025</v>
      </c>
    </row>
    <row r="703" spans="1:10" s="161" customFormat="1">
      <c r="A703" s="161">
        <v>21000427</v>
      </c>
      <c r="B703" s="166" t="s">
        <v>238</v>
      </c>
      <c r="C703" s="166" t="s">
        <v>421</v>
      </c>
      <c r="D703" s="215">
        <v>10000</v>
      </c>
      <c r="E703" s="215"/>
      <c r="F703" s="166" t="s">
        <v>748</v>
      </c>
      <c r="G703" s="167">
        <v>44523</v>
      </c>
      <c r="H703" s="166" t="s">
        <v>1342</v>
      </c>
      <c r="I703" s="166" t="s">
        <v>1343</v>
      </c>
      <c r="J703" s="168" t="s">
        <v>1121</v>
      </c>
    </row>
    <row r="704" spans="1:10" s="161" customFormat="1">
      <c r="A704" s="161">
        <v>21000428</v>
      </c>
      <c r="B704" s="166" t="s">
        <v>238</v>
      </c>
      <c r="C704" s="166" t="s">
        <v>239</v>
      </c>
      <c r="D704" s="215">
        <v>10000</v>
      </c>
      <c r="E704" s="215"/>
      <c r="F704" s="166" t="s">
        <v>748</v>
      </c>
      <c r="G704" s="167">
        <v>44523</v>
      </c>
      <c r="H704" s="166" t="s">
        <v>1344</v>
      </c>
      <c r="I704" s="166" t="s">
        <v>1345</v>
      </c>
      <c r="J704" s="168" t="s">
        <v>1025</v>
      </c>
    </row>
    <row r="705" spans="1:10" s="161" customFormat="1">
      <c r="A705" s="161">
        <v>21000429</v>
      </c>
      <c r="B705" s="166" t="s">
        <v>238</v>
      </c>
      <c r="C705" s="166" t="s">
        <v>239</v>
      </c>
      <c r="D705" s="215">
        <v>10000</v>
      </c>
      <c r="E705" s="215"/>
      <c r="F705" s="166" t="s">
        <v>748</v>
      </c>
      <c r="G705" s="167">
        <v>44523</v>
      </c>
      <c r="H705" s="166" t="s">
        <v>1346</v>
      </c>
      <c r="I705" s="166" t="s">
        <v>1347</v>
      </c>
      <c r="J705" s="168" t="s">
        <v>1131</v>
      </c>
    </row>
    <row r="706" spans="1:10" s="161" customFormat="1">
      <c r="A706" s="161">
        <v>21000430</v>
      </c>
      <c r="B706" s="166" t="s">
        <v>238</v>
      </c>
      <c r="C706" s="166" t="s">
        <v>239</v>
      </c>
      <c r="D706" s="215">
        <v>10000</v>
      </c>
      <c r="E706" s="215"/>
      <c r="F706" s="166" t="s">
        <v>748</v>
      </c>
      <c r="G706" s="167">
        <v>44523</v>
      </c>
      <c r="H706" s="166" t="s">
        <v>1348</v>
      </c>
      <c r="I706" s="166" t="s">
        <v>1349</v>
      </c>
      <c r="J706" s="168" t="s">
        <v>1022</v>
      </c>
    </row>
    <row r="707" spans="1:10" s="161" customFormat="1">
      <c r="A707" s="161">
        <v>21000431</v>
      </c>
      <c r="B707" s="166" t="s">
        <v>238</v>
      </c>
      <c r="C707" s="166" t="s">
        <v>239</v>
      </c>
      <c r="D707" s="215">
        <v>10000</v>
      </c>
      <c r="E707" s="215"/>
      <c r="F707" s="166" t="s">
        <v>748</v>
      </c>
      <c r="G707" s="167">
        <v>44523</v>
      </c>
      <c r="H707" s="166" t="s">
        <v>1350</v>
      </c>
      <c r="I707" s="166" t="s">
        <v>680</v>
      </c>
      <c r="J707" s="168" t="s">
        <v>1131</v>
      </c>
    </row>
    <row r="708" spans="1:10" s="161" customFormat="1">
      <c r="A708" s="161">
        <v>21000432</v>
      </c>
      <c r="B708" s="166" t="s">
        <v>238</v>
      </c>
      <c r="C708" s="166" t="s">
        <v>239</v>
      </c>
      <c r="D708" s="215">
        <v>10000</v>
      </c>
      <c r="E708" s="215"/>
      <c r="F708" s="166" t="s">
        <v>748</v>
      </c>
      <c r="G708" s="167">
        <v>44523</v>
      </c>
      <c r="H708" s="166" t="s">
        <v>1351</v>
      </c>
      <c r="I708" s="166" t="s">
        <v>1352</v>
      </c>
      <c r="J708" s="168" t="s">
        <v>1025</v>
      </c>
    </row>
    <row r="709" spans="1:10" s="161" customFormat="1">
      <c r="A709" s="161">
        <v>21000433</v>
      </c>
      <c r="B709" s="166" t="s">
        <v>238</v>
      </c>
      <c r="C709" s="166" t="s">
        <v>421</v>
      </c>
      <c r="D709" s="215">
        <v>150000</v>
      </c>
      <c r="E709" s="215"/>
      <c r="F709" s="166" t="s">
        <v>748</v>
      </c>
      <c r="G709" s="167">
        <v>44523</v>
      </c>
      <c r="H709" s="166" t="s">
        <v>1353</v>
      </c>
      <c r="I709" s="166" t="s">
        <v>1354</v>
      </c>
      <c r="J709" s="168" t="s">
        <v>1121</v>
      </c>
    </row>
    <row r="710" spans="1:10" s="161" customFormat="1">
      <c r="A710" s="161">
        <v>21000434</v>
      </c>
      <c r="B710" s="166" t="s">
        <v>238</v>
      </c>
      <c r="C710" s="166" t="s">
        <v>239</v>
      </c>
      <c r="D710" s="215">
        <v>10000</v>
      </c>
      <c r="E710" s="215"/>
      <c r="F710" s="166" t="s">
        <v>748</v>
      </c>
      <c r="G710" s="167">
        <v>44523</v>
      </c>
      <c r="H710" s="166" t="s">
        <v>1355</v>
      </c>
      <c r="I710" s="166" t="s">
        <v>1356</v>
      </c>
      <c r="J710" s="168" t="s">
        <v>1131</v>
      </c>
    </row>
    <row r="711" spans="1:10" s="161" customFormat="1">
      <c r="A711" s="161">
        <v>21000435</v>
      </c>
      <c r="B711" s="166" t="s">
        <v>238</v>
      </c>
      <c r="C711" s="166" t="s">
        <v>239</v>
      </c>
      <c r="D711" s="215">
        <v>10000</v>
      </c>
      <c r="E711" s="215"/>
      <c r="F711" s="166" t="s">
        <v>748</v>
      </c>
      <c r="G711" s="167">
        <v>44523</v>
      </c>
      <c r="H711" s="166" t="s">
        <v>1357</v>
      </c>
      <c r="I711" s="166" t="s">
        <v>1358</v>
      </c>
      <c r="J711" s="168" t="s">
        <v>1035</v>
      </c>
    </row>
    <row r="712" spans="1:10" s="161" customFormat="1">
      <c r="A712" s="161">
        <v>21000436</v>
      </c>
      <c r="B712" s="166" t="s">
        <v>238</v>
      </c>
      <c r="C712" s="166" t="s">
        <v>239</v>
      </c>
      <c r="D712" s="215">
        <v>10000</v>
      </c>
      <c r="E712" s="215"/>
      <c r="F712" s="166" t="s">
        <v>748</v>
      </c>
      <c r="G712" s="167">
        <v>44523</v>
      </c>
      <c r="H712" s="166" t="s">
        <v>1359</v>
      </c>
      <c r="I712" s="166" t="s">
        <v>1360</v>
      </c>
      <c r="J712" s="168" t="s">
        <v>1131</v>
      </c>
    </row>
    <row r="713" spans="1:10" s="161" customFormat="1">
      <c r="A713" s="161">
        <v>21000437</v>
      </c>
      <c r="B713" s="166" t="s">
        <v>238</v>
      </c>
      <c r="C713" s="166" t="s">
        <v>239</v>
      </c>
      <c r="D713" s="215">
        <v>10000</v>
      </c>
      <c r="E713" s="215"/>
      <c r="F713" s="166" t="s">
        <v>748</v>
      </c>
      <c r="G713" s="167">
        <v>44523</v>
      </c>
      <c r="H713" s="166" t="s">
        <v>1361</v>
      </c>
      <c r="I713" s="166" t="s">
        <v>1362</v>
      </c>
      <c r="J713" s="168" t="s">
        <v>1025</v>
      </c>
    </row>
    <row r="714" spans="1:10" s="161" customFormat="1">
      <c r="A714" s="161">
        <v>21000438</v>
      </c>
      <c r="B714" s="166" t="s">
        <v>238</v>
      </c>
      <c r="C714" s="166" t="s">
        <v>239</v>
      </c>
      <c r="D714" s="215">
        <v>10000</v>
      </c>
      <c r="E714" s="215"/>
      <c r="F714" s="166" t="s">
        <v>748</v>
      </c>
      <c r="G714" s="167">
        <v>44523</v>
      </c>
      <c r="H714" s="166" t="s">
        <v>1363</v>
      </c>
      <c r="I714" s="166" t="s">
        <v>1364</v>
      </c>
      <c r="J714" s="168" t="s">
        <v>1131</v>
      </c>
    </row>
    <row r="715" spans="1:10" s="161" customFormat="1">
      <c r="A715" s="161">
        <v>21000439</v>
      </c>
      <c r="B715" s="166" t="s">
        <v>238</v>
      </c>
      <c r="C715" s="166" t="s">
        <v>239</v>
      </c>
      <c r="D715" s="215">
        <v>10000</v>
      </c>
      <c r="E715" s="215"/>
      <c r="F715" s="166" t="s">
        <v>748</v>
      </c>
      <c r="G715" s="167">
        <v>44523</v>
      </c>
      <c r="H715" s="166" t="s">
        <v>1365</v>
      </c>
      <c r="I715" s="166" t="s">
        <v>1366</v>
      </c>
      <c r="J715" s="168" t="s">
        <v>1035</v>
      </c>
    </row>
    <row r="716" spans="1:10" s="161" customFormat="1">
      <c r="A716" s="161">
        <v>21000440</v>
      </c>
      <c r="B716" s="166" t="s">
        <v>238</v>
      </c>
      <c r="C716" s="166" t="s">
        <v>239</v>
      </c>
      <c r="D716" s="215">
        <v>10000</v>
      </c>
      <c r="E716" s="215"/>
      <c r="F716" s="166" t="s">
        <v>748</v>
      </c>
      <c r="G716" s="167">
        <v>44523</v>
      </c>
      <c r="H716" s="166" t="s">
        <v>1367</v>
      </c>
      <c r="I716" s="166" t="s">
        <v>1368</v>
      </c>
      <c r="J716" s="168" t="s">
        <v>1025</v>
      </c>
    </row>
    <row r="717" spans="1:10" s="161" customFormat="1">
      <c r="A717" s="161">
        <v>21000441</v>
      </c>
      <c r="B717" s="166" t="s">
        <v>238</v>
      </c>
      <c r="C717" s="166" t="s">
        <v>239</v>
      </c>
      <c r="D717" s="215">
        <v>150000</v>
      </c>
      <c r="E717" s="215"/>
      <c r="F717" s="166" t="s">
        <v>748</v>
      </c>
      <c r="G717" s="167">
        <v>44523</v>
      </c>
      <c r="H717" s="166" t="s">
        <v>1369</v>
      </c>
      <c r="I717" s="166" t="s">
        <v>1370</v>
      </c>
      <c r="J717" s="168" t="s">
        <v>1185</v>
      </c>
    </row>
    <row r="718" spans="1:10" s="161" customFormat="1">
      <c r="A718" s="161">
        <v>21000442</v>
      </c>
      <c r="B718" s="166" t="s">
        <v>238</v>
      </c>
      <c r="C718" s="166" t="s">
        <v>239</v>
      </c>
      <c r="D718" s="215">
        <v>10000</v>
      </c>
      <c r="E718" s="215"/>
      <c r="F718" s="166" t="s">
        <v>748</v>
      </c>
      <c r="G718" s="167">
        <v>44523</v>
      </c>
      <c r="H718" s="166" t="s">
        <v>1371</v>
      </c>
      <c r="I718" s="166" t="s">
        <v>782</v>
      </c>
      <c r="J718" s="168" t="s">
        <v>1022</v>
      </c>
    </row>
    <row r="719" spans="1:10" s="161" customFormat="1">
      <c r="A719" s="161">
        <v>21000443</v>
      </c>
      <c r="B719" s="166" t="s">
        <v>238</v>
      </c>
      <c r="C719" s="166" t="s">
        <v>239</v>
      </c>
      <c r="D719" s="215">
        <v>10000</v>
      </c>
      <c r="E719" s="215"/>
      <c r="F719" s="166" t="s">
        <v>748</v>
      </c>
      <c r="G719" s="167">
        <v>44523</v>
      </c>
      <c r="H719" s="166" t="s">
        <v>1372</v>
      </c>
      <c r="I719" s="166" t="s">
        <v>1373</v>
      </c>
      <c r="J719" s="168" t="s">
        <v>1025</v>
      </c>
    </row>
    <row r="720" spans="1:10" s="161" customFormat="1">
      <c r="A720" s="161">
        <v>21000444</v>
      </c>
      <c r="B720" s="166" t="s">
        <v>238</v>
      </c>
      <c r="C720" s="166" t="s">
        <v>239</v>
      </c>
      <c r="D720" s="215">
        <v>20000</v>
      </c>
      <c r="E720" s="215"/>
      <c r="F720" s="166" t="s">
        <v>748</v>
      </c>
      <c r="G720" s="167">
        <v>44523</v>
      </c>
      <c r="H720" s="166" t="s">
        <v>1374</v>
      </c>
      <c r="I720" s="166" t="s">
        <v>1375</v>
      </c>
      <c r="J720" s="168" t="s">
        <v>1025</v>
      </c>
    </row>
    <row r="721" spans="1:10" s="161" customFormat="1">
      <c r="A721" s="161">
        <v>21000445</v>
      </c>
      <c r="B721" s="166" t="s">
        <v>238</v>
      </c>
      <c r="C721" s="166" t="s">
        <v>421</v>
      </c>
      <c r="D721" s="215">
        <v>20000</v>
      </c>
      <c r="E721" s="215"/>
      <c r="F721" s="166" t="s">
        <v>748</v>
      </c>
      <c r="G721" s="167">
        <v>44523</v>
      </c>
      <c r="H721" s="166" t="s">
        <v>1376</v>
      </c>
      <c r="I721" s="166" t="s">
        <v>691</v>
      </c>
      <c r="J721" s="168" t="s">
        <v>1121</v>
      </c>
    </row>
    <row r="722" spans="1:10" s="161" customFormat="1">
      <c r="A722" s="161">
        <v>21000446</v>
      </c>
      <c r="B722" s="166" t="s">
        <v>238</v>
      </c>
      <c r="C722" s="166" t="s">
        <v>239</v>
      </c>
      <c r="D722" s="215">
        <v>10000</v>
      </c>
      <c r="E722" s="215"/>
      <c r="F722" s="166" t="s">
        <v>748</v>
      </c>
      <c r="G722" s="167">
        <v>44523</v>
      </c>
      <c r="H722" s="166" t="s">
        <v>1377</v>
      </c>
      <c r="I722" s="166" t="s">
        <v>1378</v>
      </c>
      <c r="J722" s="168" t="s">
        <v>1022</v>
      </c>
    </row>
    <row r="723" spans="1:10" s="161" customFormat="1">
      <c r="A723" s="161">
        <v>21000447</v>
      </c>
      <c r="B723" s="166" t="s">
        <v>238</v>
      </c>
      <c r="C723" s="166" t="s">
        <v>421</v>
      </c>
      <c r="D723" s="215">
        <v>10000</v>
      </c>
      <c r="E723" s="215"/>
      <c r="F723" s="166" t="s">
        <v>748</v>
      </c>
      <c r="G723" s="167">
        <v>44523</v>
      </c>
      <c r="H723" s="166" t="s">
        <v>1379</v>
      </c>
      <c r="I723" s="166" t="s">
        <v>1380</v>
      </c>
      <c r="J723" s="168" t="s">
        <v>1121</v>
      </c>
    </row>
    <row r="724" spans="1:10" s="161" customFormat="1">
      <c r="A724" s="161">
        <v>21000448</v>
      </c>
      <c r="B724" s="166" t="s">
        <v>238</v>
      </c>
      <c r="C724" s="166" t="s">
        <v>239</v>
      </c>
      <c r="D724" s="215">
        <v>10000</v>
      </c>
      <c r="E724" s="215"/>
      <c r="F724" s="166" t="s">
        <v>748</v>
      </c>
      <c r="G724" s="167">
        <v>44523</v>
      </c>
      <c r="H724" s="166" t="s">
        <v>1381</v>
      </c>
      <c r="I724" s="166" t="s">
        <v>1382</v>
      </c>
      <c r="J724" s="168" t="s">
        <v>1131</v>
      </c>
    </row>
    <row r="725" spans="1:10" s="161" customFormat="1">
      <c r="A725" s="161">
        <v>21000449</v>
      </c>
      <c r="B725" s="166" t="s">
        <v>238</v>
      </c>
      <c r="C725" s="166" t="s">
        <v>239</v>
      </c>
      <c r="D725" s="215">
        <v>20000</v>
      </c>
      <c r="E725" s="215"/>
      <c r="F725" s="166" t="s">
        <v>748</v>
      </c>
      <c r="G725" s="167">
        <v>44523</v>
      </c>
      <c r="H725" s="166" t="s">
        <v>1383</v>
      </c>
      <c r="I725" s="166" t="s">
        <v>1384</v>
      </c>
      <c r="J725" s="168" t="s">
        <v>1131</v>
      </c>
    </row>
    <row r="726" spans="1:10" s="161" customFormat="1">
      <c r="A726" s="161">
        <v>21000450</v>
      </c>
      <c r="B726" s="166" t="s">
        <v>238</v>
      </c>
      <c r="C726" s="166" t="s">
        <v>239</v>
      </c>
      <c r="D726" s="215">
        <v>150000</v>
      </c>
      <c r="E726" s="215"/>
      <c r="F726" s="166" t="s">
        <v>748</v>
      </c>
      <c r="G726" s="167">
        <v>44523</v>
      </c>
      <c r="H726" s="166" t="s">
        <v>1385</v>
      </c>
      <c r="I726" s="166" t="s">
        <v>862</v>
      </c>
      <c r="J726" s="168" t="s">
        <v>1121</v>
      </c>
    </row>
    <row r="727" spans="1:10" s="161" customFormat="1">
      <c r="A727" s="161">
        <v>21000451</v>
      </c>
      <c r="B727" s="166" t="s">
        <v>238</v>
      </c>
      <c r="C727" s="166" t="s">
        <v>239</v>
      </c>
      <c r="D727" s="215">
        <v>10000</v>
      </c>
      <c r="E727" s="215"/>
      <c r="F727" s="166" t="s">
        <v>748</v>
      </c>
      <c r="G727" s="167">
        <v>44523</v>
      </c>
      <c r="H727" s="166" t="s">
        <v>1386</v>
      </c>
      <c r="I727" s="166" t="s">
        <v>1387</v>
      </c>
      <c r="J727" s="168" t="s">
        <v>1131</v>
      </c>
    </row>
    <row r="728" spans="1:10" s="161" customFormat="1">
      <c r="A728" s="161">
        <v>21000452</v>
      </c>
      <c r="B728" s="166" t="s">
        <v>238</v>
      </c>
      <c r="C728" s="166" t="s">
        <v>239</v>
      </c>
      <c r="D728" s="215">
        <v>10000</v>
      </c>
      <c r="E728" s="215"/>
      <c r="F728" s="166" t="s">
        <v>748</v>
      </c>
      <c r="G728" s="167">
        <v>44523</v>
      </c>
      <c r="H728" s="166" t="s">
        <v>1388</v>
      </c>
      <c r="I728" s="166" t="s">
        <v>1389</v>
      </c>
      <c r="J728" s="168" t="s">
        <v>1390</v>
      </c>
    </row>
    <row r="729" spans="1:10" s="161" customFormat="1">
      <c r="A729" s="161">
        <v>21000453</v>
      </c>
      <c r="B729" s="166" t="s">
        <v>238</v>
      </c>
      <c r="C729" s="166" t="s">
        <v>421</v>
      </c>
      <c r="D729" s="215">
        <v>10000</v>
      </c>
      <c r="E729" s="215"/>
      <c r="F729" s="166" t="s">
        <v>748</v>
      </c>
      <c r="G729" s="167">
        <v>44523</v>
      </c>
      <c r="H729" s="166" t="s">
        <v>1391</v>
      </c>
      <c r="I729" s="166" t="s">
        <v>1392</v>
      </c>
      <c r="J729" s="168" t="s">
        <v>1185</v>
      </c>
    </row>
    <row r="730" spans="1:10" s="161" customFormat="1">
      <c r="A730" s="161">
        <v>21000454</v>
      </c>
      <c r="B730" s="166" t="s">
        <v>238</v>
      </c>
      <c r="C730" s="166" t="s">
        <v>239</v>
      </c>
      <c r="D730" s="215">
        <v>20000</v>
      </c>
      <c r="E730" s="215"/>
      <c r="F730" s="166" t="s">
        <v>748</v>
      </c>
      <c r="G730" s="167">
        <v>44523</v>
      </c>
      <c r="H730" s="166" t="s">
        <v>1393</v>
      </c>
      <c r="I730" s="166" t="s">
        <v>1394</v>
      </c>
      <c r="J730" s="168" t="s">
        <v>1131</v>
      </c>
    </row>
    <row r="731" spans="1:10" s="161" customFormat="1">
      <c r="A731" s="161">
        <v>21000455</v>
      </c>
      <c r="B731" s="166" t="s">
        <v>238</v>
      </c>
      <c r="C731" s="166" t="s">
        <v>239</v>
      </c>
      <c r="D731" s="215">
        <v>10000</v>
      </c>
      <c r="E731" s="215"/>
      <c r="F731" s="166" t="s">
        <v>748</v>
      </c>
      <c r="G731" s="167">
        <v>44523</v>
      </c>
      <c r="H731" s="166" t="s">
        <v>1395</v>
      </c>
      <c r="I731" s="166" t="s">
        <v>1396</v>
      </c>
      <c r="J731" s="168" t="s">
        <v>1025</v>
      </c>
    </row>
    <row r="732" spans="1:10" s="161" customFormat="1">
      <c r="A732" s="161">
        <v>21000456</v>
      </c>
      <c r="B732" s="166" t="s">
        <v>238</v>
      </c>
      <c r="C732" s="166" t="s">
        <v>239</v>
      </c>
      <c r="D732" s="215">
        <v>10000</v>
      </c>
      <c r="E732" s="215"/>
      <c r="F732" s="166" t="s">
        <v>748</v>
      </c>
      <c r="G732" s="167">
        <v>44523</v>
      </c>
      <c r="H732" s="166" t="s">
        <v>1397</v>
      </c>
      <c r="I732" s="166" t="s">
        <v>1398</v>
      </c>
      <c r="J732" s="168" t="s">
        <v>1131</v>
      </c>
    </row>
    <row r="733" spans="1:10" s="161" customFormat="1">
      <c r="A733" s="161">
        <v>21000457</v>
      </c>
      <c r="B733" s="166" t="s">
        <v>238</v>
      </c>
      <c r="C733" s="166" t="s">
        <v>421</v>
      </c>
      <c r="D733" s="215">
        <v>10000</v>
      </c>
      <c r="E733" s="215"/>
      <c r="F733" s="166" t="s">
        <v>748</v>
      </c>
      <c r="G733" s="167">
        <v>44523</v>
      </c>
      <c r="H733" s="166" t="s">
        <v>1399</v>
      </c>
      <c r="I733" s="166" t="s">
        <v>1400</v>
      </c>
      <c r="J733" s="168" t="s">
        <v>1121</v>
      </c>
    </row>
    <row r="734" spans="1:10" s="161" customFormat="1">
      <c r="A734" s="161">
        <v>21000459</v>
      </c>
      <c r="B734" s="166" t="s">
        <v>238</v>
      </c>
      <c r="C734" s="166" t="s">
        <v>239</v>
      </c>
      <c r="D734" s="215">
        <v>10000</v>
      </c>
      <c r="E734" s="215"/>
      <c r="F734" s="166" t="s">
        <v>748</v>
      </c>
      <c r="G734" s="167">
        <v>44523</v>
      </c>
      <c r="H734" s="166" t="s">
        <v>1401</v>
      </c>
      <c r="I734" s="166" t="s">
        <v>1402</v>
      </c>
      <c r="J734" s="168" t="s">
        <v>1131</v>
      </c>
    </row>
    <row r="735" spans="1:10" s="161" customFormat="1">
      <c r="A735" s="161">
        <v>21000460</v>
      </c>
      <c r="B735" s="166" t="s">
        <v>238</v>
      </c>
      <c r="C735" s="166" t="s">
        <v>239</v>
      </c>
      <c r="D735" s="215">
        <v>10000</v>
      </c>
      <c r="E735" s="215"/>
      <c r="F735" s="166" t="s">
        <v>748</v>
      </c>
      <c r="G735" s="167">
        <v>44523</v>
      </c>
      <c r="H735" s="166" t="s">
        <v>1403</v>
      </c>
      <c r="I735" s="166" t="s">
        <v>1404</v>
      </c>
      <c r="J735" s="168" t="s">
        <v>1022</v>
      </c>
    </row>
    <row r="736" spans="1:10" s="161" customFormat="1">
      <c r="A736" s="161">
        <v>21000461</v>
      </c>
      <c r="B736" s="166" t="s">
        <v>238</v>
      </c>
      <c r="C736" s="166" t="s">
        <v>421</v>
      </c>
      <c r="D736" s="215">
        <v>20000</v>
      </c>
      <c r="E736" s="215"/>
      <c r="F736" s="166" t="s">
        <v>748</v>
      </c>
      <c r="G736" s="167">
        <v>44523</v>
      </c>
      <c r="H736" s="166" t="s">
        <v>1405</v>
      </c>
      <c r="I736" s="166" t="s">
        <v>1406</v>
      </c>
      <c r="J736" s="168" t="s">
        <v>1185</v>
      </c>
    </row>
    <row r="737" spans="1:10" s="161" customFormat="1">
      <c r="A737" s="161">
        <v>21000462</v>
      </c>
      <c r="B737" s="166" t="s">
        <v>238</v>
      </c>
      <c r="C737" s="166" t="s">
        <v>239</v>
      </c>
      <c r="D737" s="215">
        <v>10000</v>
      </c>
      <c r="E737" s="215"/>
      <c r="F737" s="166" t="s">
        <v>748</v>
      </c>
      <c r="G737" s="167">
        <v>44523</v>
      </c>
      <c r="H737" s="166" t="s">
        <v>1407</v>
      </c>
      <c r="I737" s="166" t="s">
        <v>1408</v>
      </c>
      <c r="J737" s="168" t="s">
        <v>1131</v>
      </c>
    </row>
    <row r="738" spans="1:10" s="161" customFormat="1">
      <c r="A738" s="161">
        <v>21000463</v>
      </c>
      <c r="B738" s="166" t="s">
        <v>238</v>
      </c>
      <c r="C738" s="166" t="s">
        <v>239</v>
      </c>
      <c r="D738" s="215">
        <v>10000</v>
      </c>
      <c r="E738" s="215"/>
      <c r="F738" s="166" t="s">
        <v>748</v>
      </c>
      <c r="G738" s="167">
        <v>44523</v>
      </c>
      <c r="H738" s="166" t="s">
        <v>1409</v>
      </c>
      <c r="I738" s="166" t="s">
        <v>1410</v>
      </c>
      <c r="J738" s="168" t="s">
        <v>1035</v>
      </c>
    </row>
    <row r="739" spans="1:10" s="161" customFormat="1">
      <c r="A739" s="161">
        <v>21000464</v>
      </c>
      <c r="B739" s="166" t="s">
        <v>238</v>
      </c>
      <c r="C739" s="166" t="s">
        <v>239</v>
      </c>
      <c r="D739" s="215">
        <v>10000</v>
      </c>
      <c r="E739" s="215"/>
      <c r="F739" s="166" t="s">
        <v>748</v>
      </c>
      <c r="G739" s="167">
        <v>44523</v>
      </c>
      <c r="H739" s="166" t="s">
        <v>1411</v>
      </c>
      <c r="I739" s="166" t="s">
        <v>1412</v>
      </c>
      <c r="J739" s="168" t="s">
        <v>1131</v>
      </c>
    </row>
    <row r="740" spans="1:10" s="161" customFormat="1">
      <c r="A740" s="161">
        <v>21000465</v>
      </c>
      <c r="B740" s="166" t="s">
        <v>238</v>
      </c>
      <c r="C740" s="166" t="s">
        <v>421</v>
      </c>
      <c r="D740" s="215">
        <v>20000</v>
      </c>
      <c r="E740" s="215"/>
      <c r="F740" s="166" t="s">
        <v>748</v>
      </c>
      <c r="G740" s="167">
        <v>44523</v>
      </c>
      <c r="H740" s="166" t="s">
        <v>1413</v>
      </c>
      <c r="I740" s="166" t="s">
        <v>1414</v>
      </c>
      <c r="J740" s="168" t="s">
        <v>1121</v>
      </c>
    </row>
    <row r="741" spans="1:10" s="161" customFormat="1">
      <c r="A741" s="161">
        <v>21000466</v>
      </c>
      <c r="B741" s="166" t="s">
        <v>238</v>
      </c>
      <c r="C741" s="166" t="s">
        <v>239</v>
      </c>
      <c r="D741" s="215">
        <v>10000</v>
      </c>
      <c r="E741" s="215"/>
      <c r="F741" s="166" t="s">
        <v>748</v>
      </c>
      <c r="G741" s="167">
        <v>44523</v>
      </c>
      <c r="H741" s="166" t="s">
        <v>1415</v>
      </c>
      <c r="I741" s="166" t="s">
        <v>1416</v>
      </c>
      <c r="J741" s="168" t="s">
        <v>1131</v>
      </c>
    </row>
    <row r="742" spans="1:10" s="161" customFormat="1">
      <c r="A742" s="161">
        <v>21000467</v>
      </c>
      <c r="B742" s="166" t="s">
        <v>238</v>
      </c>
      <c r="C742" s="166" t="s">
        <v>239</v>
      </c>
      <c r="D742" s="215">
        <v>10000</v>
      </c>
      <c r="E742" s="215"/>
      <c r="F742" s="166" t="s">
        <v>748</v>
      </c>
      <c r="G742" s="167">
        <v>44523</v>
      </c>
      <c r="H742" s="166" t="s">
        <v>1417</v>
      </c>
      <c r="I742" s="166" t="s">
        <v>1418</v>
      </c>
      <c r="J742" s="168" t="s">
        <v>1121</v>
      </c>
    </row>
    <row r="743" spans="1:10" s="161" customFormat="1">
      <c r="A743" s="161">
        <v>21000468</v>
      </c>
      <c r="B743" s="166" t="s">
        <v>238</v>
      </c>
      <c r="C743" s="166" t="s">
        <v>239</v>
      </c>
      <c r="D743" s="215">
        <v>10000</v>
      </c>
      <c r="E743" s="215"/>
      <c r="F743" s="166" t="s">
        <v>748</v>
      </c>
      <c r="G743" s="167">
        <v>44523</v>
      </c>
      <c r="H743" s="166" t="s">
        <v>1419</v>
      </c>
      <c r="I743" s="166" t="s">
        <v>1420</v>
      </c>
      <c r="J743" s="168" t="s">
        <v>1131</v>
      </c>
    </row>
    <row r="744" spans="1:10" s="161" customFormat="1">
      <c r="A744" s="161">
        <v>21000469</v>
      </c>
      <c r="B744" s="166" t="s">
        <v>238</v>
      </c>
      <c r="C744" s="166" t="s">
        <v>239</v>
      </c>
      <c r="D744" s="215">
        <v>10000</v>
      </c>
      <c r="E744" s="215"/>
      <c r="F744" s="166" t="s">
        <v>748</v>
      </c>
      <c r="G744" s="167">
        <v>44523</v>
      </c>
      <c r="H744" s="166" t="s">
        <v>1421</v>
      </c>
      <c r="I744" s="166" t="s">
        <v>1422</v>
      </c>
      <c r="J744" s="168" t="s">
        <v>1025</v>
      </c>
    </row>
    <row r="745" spans="1:10" s="161" customFormat="1">
      <c r="A745" s="161">
        <v>21000470</v>
      </c>
      <c r="B745" s="166" t="s">
        <v>238</v>
      </c>
      <c r="C745" s="166" t="s">
        <v>239</v>
      </c>
      <c r="D745" s="215">
        <v>10000</v>
      </c>
      <c r="E745" s="215"/>
      <c r="F745" s="166" t="s">
        <v>748</v>
      </c>
      <c r="G745" s="167">
        <v>44523</v>
      </c>
      <c r="H745" s="166" t="s">
        <v>1423</v>
      </c>
      <c r="I745" s="166" t="s">
        <v>1424</v>
      </c>
      <c r="J745" s="168" t="s">
        <v>1121</v>
      </c>
    </row>
    <row r="746" spans="1:10" s="161" customFormat="1">
      <c r="A746" s="161">
        <v>21000471</v>
      </c>
      <c r="B746" s="166" t="s">
        <v>238</v>
      </c>
      <c r="C746" s="166" t="s">
        <v>239</v>
      </c>
      <c r="D746" s="215">
        <v>10000</v>
      </c>
      <c r="E746" s="215"/>
      <c r="F746" s="166" t="s">
        <v>748</v>
      </c>
      <c r="G746" s="167">
        <v>44523</v>
      </c>
      <c r="H746" s="166" t="s">
        <v>1425</v>
      </c>
      <c r="I746" s="166" t="s">
        <v>1426</v>
      </c>
      <c r="J746" s="168" t="s">
        <v>1131</v>
      </c>
    </row>
    <row r="747" spans="1:10" s="161" customFormat="1">
      <c r="A747" s="161">
        <v>21000472</v>
      </c>
      <c r="B747" s="166" t="s">
        <v>238</v>
      </c>
      <c r="C747" s="166" t="s">
        <v>239</v>
      </c>
      <c r="D747" s="215">
        <v>10000</v>
      </c>
      <c r="E747" s="215"/>
      <c r="F747" s="166" t="s">
        <v>748</v>
      </c>
      <c r="G747" s="167">
        <v>44523</v>
      </c>
      <c r="H747" s="166" t="s">
        <v>1427</v>
      </c>
      <c r="I747" s="166" t="s">
        <v>1428</v>
      </c>
      <c r="J747" s="168" t="s">
        <v>1035</v>
      </c>
    </row>
    <row r="748" spans="1:10" s="161" customFormat="1">
      <c r="A748" s="161">
        <v>21000473</v>
      </c>
      <c r="B748" s="166" t="s">
        <v>238</v>
      </c>
      <c r="C748" s="166" t="s">
        <v>239</v>
      </c>
      <c r="D748" s="215">
        <v>10000</v>
      </c>
      <c r="E748" s="215"/>
      <c r="F748" s="166" t="s">
        <v>748</v>
      </c>
      <c r="G748" s="167">
        <v>44523</v>
      </c>
      <c r="H748" s="166" t="s">
        <v>1429</v>
      </c>
      <c r="I748" s="166" t="s">
        <v>1430</v>
      </c>
      <c r="J748" s="168" t="s">
        <v>1131</v>
      </c>
    </row>
    <row r="749" spans="1:10" s="161" customFormat="1">
      <c r="A749" s="161">
        <v>21000474</v>
      </c>
      <c r="B749" s="166" t="s">
        <v>238</v>
      </c>
      <c r="C749" s="166" t="s">
        <v>239</v>
      </c>
      <c r="D749" s="215">
        <v>20000</v>
      </c>
      <c r="E749" s="215"/>
      <c r="F749" s="166" t="s">
        <v>748</v>
      </c>
      <c r="G749" s="167">
        <v>44523</v>
      </c>
      <c r="H749" s="166" t="s">
        <v>1431</v>
      </c>
      <c r="I749" s="166" t="s">
        <v>1432</v>
      </c>
      <c r="J749" s="168" t="s">
        <v>1121</v>
      </c>
    </row>
    <row r="750" spans="1:10" s="161" customFormat="1">
      <c r="A750" s="161">
        <v>21000475</v>
      </c>
      <c r="B750" s="166" t="s">
        <v>238</v>
      </c>
      <c r="C750" s="166" t="s">
        <v>239</v>
      </c>
      <c r="D750" s="215">
        <v>10000</v>
      </c>
      <c r="E750" s="215"/>
      <c r="F750" s="166" t="s">
        <v>748</v>
      </c>
      <c r="G750" s="167">
        <v>44523</v>
      </c>
      <c r="H750" s="166" t="s">
        <v>1433</v>
      </c>
      <c r="I750" s="166" t="s">
        <v>1434</v>
      </c>
      <c r="J750" s="168" t="s">
        <v>1025</v>
      </c>
    </row>
    <row r="751" spans="1:10" s="161" customFormat="1">
      <c r="A751" s="161">
        <v>21000476</v>
      </c>
      <c r="B751" s="166" t="s">
        <v>238</v>
      </c>
      <c r="C751" s="166" t="s">
        <v>239</v>
      </c>
      <c r="D751" s="215">
        <v>10000</v>
      </c>
      <c r="E751" s="215"/>
      <c r="F751" s="166" t="s">
        <v>748</v>
      </c>
      <c r="G751" s="167">
        <v>44523</v>
      </c>
      <c r="H751" s="166" t="s">
        <v>1435</v>
      </c>
      <c r="I751" s="166" t="s">
        <v>1436</v>
      </c>
      <c r="J751" s="168" t="s">
        <v>1131</v>
      </c>
    </row>
    <row r="752" spans="1:10" s="161" customFormat="1">
      <c r="A752" s="161">
        <v>21000477</v>
      </c>
      <c r="B752" s="166" t="s">
        <v>238</v>
      </c>
      <c r="C752" s="166" t="s">
        <v>239</v>
      </c>
      <c r="D752" s="215">
        <v>10000</v>
      </c>
      <c r="E752" s="215"/>
      <c r="F752" s="166" t="s">
        <v>748</v>
      </c>
      <c r="G752" s="167">
        <v>44523</v>
      </c>
      <c r="H752" s="166" t="s">
        <v>1437</v>
      </c>
      <c r="I752" s="166" t="s">
        <v>1438</v>
      </c>
      <c r="J752" s="168" t="s">
        <v>1121</v>
      </c>
    </row>
    <row r="753" spans="1:10" s="161" customFormat="1">
      <c r="A753" s="161">
        <v>21000478</v>
      </c>
      <c r="B753" s="166" t="s">
        <v>238</v>
      </c>
      <c r="C753" s="166" t="s">
        <v>239</v>
      </c>
      <c r="D753" s="215">
        <v>10000</v>
      </c>
      <c r="E753" s="215"/>
      <c r="F753" s="166" t="s">
        <v>748</v>
      </c>
      <c r="G753" s="167">
        <v>44523</v>
      </c>
      <c r="H753" s="166" t="s">
        <v>1439</v>
      </c>
      <c r="I753" s="166" t="s">
        <v>1440</v>
      </c>
      <c r="J753" s="168" t="s">
        <v>1131</v>
      </c>
    </row>
    <row r="754" spans="1:10" s="161" customFormat="1">
      <c r="A754" s="161">
        <v>21000479</v>
      </c>
      <c r="B754" s="166" t="s">
        <v>238</v>
      </c>
      <c r="C754" s="166" t="s">
        <v>239</v>
      </c>
      <c r="D754" s="215">
        <v>10000</v>
      </c>
      <c r="E754" s="215"/>
      <c r="F754" s="166" t="s">
        <v>748</v>
      </c>
      <c r="G754" s="167">
        <v>44523</v>
      </c>
      <c r="H754" s="166" t="s">
        <v>1441</v>
      </c>
      <c r="I754" s="166" t="s">
        <v>1442</v>
      </c>
      <c r="J754" s="168" t="s">
        <v>1035</v>
      </c>
    </row>
    <row r="755" spans="1:10" s="161" customFormat="1">
      <c r="A755" s="161">
        <v>21000480</v>
      </c>
      <c r="B755" s="166" t="s">
        <v>238</v>
      </c>
      <c r="C755" s="166" t="s">
        <v>239</v>
      </c>
      <c r="D755" s="215">
        <v>20000</v>
      </c>
      <c r="E755" s="215"/>
      <c r="F755" s="166" t="s">
        <v>748</v>
      </c>
      <c r="G755" s="167">
        <v>44523</v>
      </c>
      <c r="H755" s="166" t="s">
        <v>1443</v>
      </c>
      <c r="I755" s="166" t="s">
        <v>688</v>
      </c>
      <c r="J755" s="168" t="s">
        <v>1025</v>
      </c>
    </row>
    <row r="756" spans="1:10" s="161" customFormat="1">
      <c r="A756" s="161">
        <v>21000481</v>
      </c>
      <c r="B756" s="166" t="s">
        <v>238</v>
      </c>
      <c r="C756" s="166" t="s">
        <v>239</v>
      </c>
      <c r="D756" s="215">
        <v>10000</v>
      </c>
      <c r="E756" s="215"/>
      <c r="F756" s="166" t="s">
        <v>748</v>
      </c>
      <c r="G756" s="167">
        <v>44523</v>
      </c>
      <c r="H756" s="166" t="s">
        <v>1444</v>
      </c>
      <c r="I756" s="166" t="s">
        <v>1445</v>
      </c>
      <c r="J756" s="168" t="s">
        <v>1131</v>
      </c>
    </row>
    <row r="757" spans="1:10" s="161" customFormat="1">
      <c r="A757" s="161">
        <v>21000483</v>
      </c>
      <c r="B757" s="166" t="s">
        <v>238</v>
      </c>
      <c r="C757" s="166" t="s">
        <v>239</v>
      </c>
      <c r="D757" s="215">
        <v>10000</v>
      </c>
      <c r="E757" s="215"/>
      <c r="F757" s="166" t="s">
        <v>748</v>
      </c>
      <c r="G757" s="167">
        <v>44523</v>
      </c>
      <c r="H757" s="166" t="s">
        <v>1446</v>
      </c>
      <c r="I757" s="166" t="s">
        <v>1447</v>
      </c>
      <c r="J757" s="168" t="s">
        <v>1131</v>
      </c>
    </row>
    <row r="758" spans="1:10" s="161" customFormat="1">
      <c r="A758" s="161">
        <v>21000484</v>
      </c>
      <c r="B758" s="166" t="s">
        <v>238</v>
      </c>
      <c r="C758" s="166" t="s">
        <v>239</v>
      </c>
      <c r="D758" s="215">
        <v>10000</v>
      </c>
      <c r="E758" s="215"/>
      <c r="F758" s="166" t="s">
        <v>748</v>
      </c>
      <c r="G758" s="167">
        <v>44523</v>
      </c>
      <c r="H758" s="166" t="s">
        <v>1448</v>
      </c>
      <c r="I758" s="166" t="s">
        <v>1449</v>
      </c>
      <c r="J758" s="168" t="s">
        <v>1121</v>
      </c>
    </row>
    <row r="759" spans="1:10" s="161" customFormat="1">
      <c r="A759" s="161">
        <v>21000485</v>
      </c>
      <c r="B759" s="166" t="s">
        <v>238</v>
      </c>
      <c r="C759" s="166" t="s">
        <v>239</v>
      </c>
      <c r="D759" s="215">
        <v>10000</v>
      </c>
      <c r="E759" s="215"/>
      <c r="F759" s="166" t="s">
        <v>748</v>
      </c>
      <c r="G759" s="167">
        <v>44523</v>
      </c>
      <c r="H759" s="166" t="s">
        <v>1450</v>
      </c>
      <c r="I759" s="166" t="s">
        <v>1451</v>
      </c>
      <c r="J759" s="168" t="s">
        <v>1025</v>
      </c>
    </row>
    <row r="760" spans="1:10" s="161" customFormat="1">
      <c r="A760" s="161">
        <v>21000487</v>
      </c>
      <c r="B760" s="166" t="s">
        <v>238</v>
      </c>
      <c r="C760" s="166" t="s">
        <v>239</v>
      </c>
      <c r="D760" s="215">
        <v>10000</v>
      </c>
      <c r="E760" s="215"/>
      <c r="F760" s="166" t="s">
        <v>748</v>
      </c>
      <c r="G760" s="167">
        <v>44523</v>
      </c>
      <c r="H760" s="166" t="s">
        <v>1452</v>
      </c>
      <c r="I760" s="166" t="s">
        <v>1453</v>
      </c>
      <c r="J760" s="168" t="s">
        <v>1121</v>
      </c>
    </row>
    <row r="761" spans="1:10" s="161" customFormat="1">
      <c r="A761" s="161">
        <v>21000488</v>
      </c>
      <c r="B761" s="166" t="s">
        <v>238</v>
      </c>
      <c r="C761" s="166" t="s">
        <v>239</v>
      </c>
      <c r="D761" s="215">
        <v>10000</v>
      </c>
      <c r="E761" s="215"/>
      <c r="F761" s="166" t="s">
        <v>748</v>
      </c>
      <c r="G761" s="167">
        <v>44523</v>
      </c>
      <c r="H761" s="166" t="s">
        <v>1454</v>
      </c>
      <c r="I761" s="166" t="s">
        <v>1455</v>
      </c>
      <c r="J761" s="168" t="s">
        <v>1022</v>
      </c>
    </row>
    <row r="762" spans="1:10" s="161" customFormat="1">
      <c r="A762" s="161">
        <v>21000489</v>
      </c>
      <c r="B762" s="166" t="s">
        <v>238</v>
      </c>
      <c r="C762" s="166" t="s">
        <v>239</v>
      </c>
      <c r="D762" s="215">
        <v>20000</v>
      </c>
      <c r="E762" s="215"/>
      <c r="F762" s="166" t="s">
        <v>748</v>
      </c>
      <c r="G762" s="167">
        <v>44523</v>
      </c>
      <c r="H762" s="166" t="s">
        <v>1456</v>
      </c>
      <c r="I762" s="166" t="s">
        <v>1457</v>
      </c>
      <c r="J762" s="168" t="s">
        <v>1025</v>
      </c>
    </row>
    <row r="763" spans="1:10" s="161" customFormat="1">
      <c r="A763" s="161">
        <v>21000490</v>
      </c>
      <c r="B763" s="166" t="s">
        <v>238</v>
      </c>
      <c r="C763" s="166" t="s">
        <v>239</v>
      </c>
      <c r="D763" s="215">
        <v>10000</v>
      </c>
      <c r="E763" s="215"/>
      <c r="F763" s="166" t="s">
        <v>748</v>
      </c>
      <c r="G763" s="167">
        <v>44523</v>
      </c>
      <c r="H763" s="166" t="s">
        <v>1458</v>
      </c>
      <c r="I763" s="166" t="s">
        <v>1459</v>
      </c>
      <c r="J763" s="168" t="s">
        <v>1121</v>
      </c>
    </row>
    <row r="764" spans="1:10" s="161" customFormat="1">
      <c r="A764" s="161">
        <v>21000491</v>
      </c>
      <c r="B764" s="166" t="s">
        <v>238</v>
      </c>
      <c r="C764" s="166" t="s">
        <v>239</v>
      </c>
      <c r="D764" s="215">
        <v>20000</v>
      </c>
      <c r="E764" s="215"/>
      <c r="F764" s="166" t="s">
        <v>748</v>
      </c>
      <c r="G764" s="167">
        <v>44523</v>
      </c>
      <c r="H764" s="166" t="s">
        <v>1460</v>
      </c>
      <c r="I764" s="166" t="s">
        <v>1461</v>
      </c>
      <c r="J764" s="168" t="s">
        <v>1035</v>
      </c>
    </row>
    <row r="765" spans="1:10" s="161" customFormat="1">
      <c r="A765" s="161">
        <v>21000492</v>
      </c>
      <c r="B765" s="166" t="s">
        <v>238</v>
      </c>
      <c r="C765" s="166" t="s">
        <v>239</v>
      </c>
      <c r="D765" s="215">
        <v>10000</v>
      </c>
      <c r="E765" s="215"/>
      <c r="F765" s="166" t="s">
        <v>748</v>
      </c>
      <c r="G765" s="167">
        <v>44523</v>
      </c>
      <c r="H765" s="166" t="s">
        <v>1462</v>
      </c>
      <c r="I765" s="166" t="s">
        <v>1463</v>
      </c>
      <c r="J765" s="168" t="s">
        <v>1121</v>
      </c>
    </row>
    <row r="766" spans="1:10" s="161" customFormat="1">
      <c r="A766" s="161">
        <v>21000493</v>
      </c>
      <c r="B766" s="166" t="s">
        <v>238</v>
      </c>
      <c r="C766" s="166" t="s">
        <v>239</v>
      </c>
      <c r="D766" s="215">
        <v>20000</v>
      </c>
      <c r="E766" s="215"/>
      <c r="F766" s="166" t="s">
        <v>748</v>
      </c>
      <c r="G766" s="167">
        <v>44523</v>
      </c>
      <c r="H766" s="166" t="s">
        <v>1464</v>
      </c>
      <c r="I766" s="166" t="s">
        <v>1465</v>
      </c>
      <c r="J766" s="168" t="s">
        <v>1025</v>
      </c>
    </row>
    <row r="767" spans="1:10" s="161" customFormat="1">
      <c r="A767" s="161">
        <v>21000494</v>
      </c>
      <c r="B767" s="166" t="s">
        <v>238</v>
      </c>
      <c r="C767" s="166" t="s">
        <v>239</v>
      </c>
      <c r="D767" s="215">
        <v>10000</v>
      </c>
      <c r="E767" s="215"/>
      <c r="F767" s="166" t="s">
        <v>748</v>
      </c>
      <c r="G767" s="167">
        <v>44523</v>
      </c>
      <c r="H767" s="166" t="s">
        <v>1466</v>
      </c>
      <c r="I767" s="166" t="s">
        <v>1467</v>
      </c>
      <c r="J767" s="168" t="s">
        <v>1022</v>
      </c>
    </row>
    <row r="768" spans="1:10" s="161" customFormat="1">
      <c r="A768" s="161">
        <v>21000495</v>
      </c>
      <c r="B768" s="166" t="s">
        <v>238</v>
      </c>
      <c r="C768" s="166" t="s">
        <v>239</v>
      </c>
      <c r="D768" s="215">
        <v>10000</v>
      </c>
      <c r="E768" s="215"/>
      <c r="F768" s="166" t="s">
        <v>748</v>
      </c>
      <c r="G768" s="167">
        <v>44523</v>
      </c>
      <c r="H768" s="166" t="s">
        <v>1468</v>
      </c>
      <c r="I768" s="166" t="s">
        <v>1469</v>
      </c>
      <c r="J768" s="168" t="s">
        <v>1128</v>
      </c>
    </row>
    <row r="769" spans="1:10" s="161" customFormat="1">
      <c r="A769" s="161">
        <v>21000496</v>
      </c>
      <c r="B769" s="166" t="s">
        <v>238</v>
      </c>
      <c r="C769" s="166" t="s">
        <v>239</v>
      </c>
      <c r="D769" s="215">
        <v>20000</v>
      </c>
      <c r="E769" s="215"/>
      <c r="F769" s="166" t="s">
        <v>748</v>
      </c>
      <c r="G769" s="167">
        <v>44523</v>
      </c>
      <c r="H769" s="166" t="s">
        <v>1470</v>
      </c>
      <c r="I769" s="166" t="s">
        <v>1471</v>
      </c>
      <c r="J769" s="168" t="s">
        <v>1022</v>
      </c>
    </row>
    <row r="770" spans="1:10" s="161" customFormat="1">
      <c r="A770" s="161">
        <v>21000497</v>
      </c>
      <c r="B770" s="166" t="s">
        <v>238</v>
      </c>
      <c r="C770" s="166" t="s">
        <v>239</v>
      </c>
      <c r="D770" s="215">
        <v>150000</v>
      </c>
      <c r="E770" s="215"/>
      <c r="F770" s="166" t="s">
        <v>748</v>
      </c>
      <c r="G770" s="167">
        <v>44523</v>
      </c>
      <c r="H770" s="166" t="s">
        <v>1472</v>
      </c>
      <c r="I770" s="166" t="s">
        <v>1473</v>
      </c>
      <c r="J770" s="168" t="s">
        <v>1131</v>
      </c>
    </row>
    <row r="771" spans="1:10" s="161" customFormat="1">
      <c r="A771" s="161">
        <v>21000499</v>
      </c>
      <c r="B771" s="166" t="s">
        <v>238</v>
      </c>
      <c r="C771" s="166" t="s">
        <v>239</v>
      </c>
      <c r="D771" s="215">
        <v>10000</v>
      </c>
      <c r="E771" s="215"/>
      <c r="F771" s="166" t="s">
        <v>748</v>
      </c>
      <c r="G771" s="167">
        <v>44523</v>
      </c>
      <c r="H771" s="166" t="s">
        <v>1474</v>
      </c>
      <c r="I771" s="166" t="s">
        <v>1475</v>
      </c>
      <c r="J771" s="168" t="s">
        <v>1185</v>
      </c>
    </row>
    <row r="772" spans="1:10" s="161" customFormat="1">
      <c r="A772" s="161">
        <v>21000500</v>
      </c>
      <c r="B772" s="166" t="s">
        <v>238</v>
      </c>
      <c r="C772" s="166" t="s">
        <v>239</v>
      </c>
      <c r="D772" s="215">
        <v>20000</v>
      </c>
      <c r="E772" s="215"/>
      <c r="F772" s="166" t="s">
        <v>748</v>
      </c>
      <c r="G772" s="167">
        <v>44523</v>
      </c>
      <c r="H772" s="166" t="s">
        <v>1476</v>
      </c>
      <c r="I772" s="166" t="s">
        <v>1477</v>
      </c>
      <c r="J772" s="168" t="s">
        <v>1131</v>
      </c>
    </row>
    <row r="773" spans="1:10" s="161" customFormat="1">
      <c r="A773" s="161">
        <v>21000501</v>
      </c>
      <c r="B773" s="166" t="s">
        <v>238</v>
      </c>
      <c r="C773" s="166" t="s">
        <v>239</v>
      </c>
      <c r="D773" s="215">
        <v>20000</v>
      </c>
      <c r="E773" s="215"/>
      <c r="F773" s="166" t="s">
        <v>748</v>
      </c>
      <c r="G773" s="167">
        <v>44523</v>
      </c>
      <c r="H773" s="166" t="s">
        <v>1478</v>
      </c>
      <c r="I773" s="166" t="s">
        <v>1479</v>
      </c>
      <c r="J773" s="168" t="s">
        <v>1131</v>
      </c>
    </row>
    <row r="774" spans="1:10" s="161" customFormat="1">
      <c r="A774" s="161">
        <v>21000503</v>
      </c>
      <c r="B774" s="166" t="s">
        <v>238</v>
      </c>
      <c r="C774" s="166" t="s">
        <v>239</v>
      </c>
      <c r="D774" s="215">
        <v>10000</v>
      </c>
      <c r="E774" s="215"/>
      <c r="F774" s="166" t="s">
        <v>748</v>
      </c>
      <c r="G774" s="167">
        <v>44523</v>
      </c>
      <c r="H774" s="166" t="s">
        <v>1480</v>
      </c>
      <c r="I774" s="166" t="s">
        <v>1481</v>
      </c>
      <c r="J774" s="168" t="s">
        <v>1131</v>
      </c>
    </row>
    <row r="775" spans="1:10" s="161" customFormat="1">
      <c r="A775" s="161">
        <v>21000505</v>
      </c>
      <c r="B775" s="166" t="s">
        <v>238</v>
      </c>
      <c r="C775" s="166" t="s">
        <v>239</v>
      </c>
      <c r="D775" s="215">
        <v>10000</v>
      </c>
      <c r="E775" s="215"/>
      <c r="F775" s="166" t="s">
        <v>748</v>
      </c>
      <c r="G775" s="167">
        <v>44523</v>
      </c>
      <c r="H775" s="166" t="s">
        <v>1482</v>
      </c>
      <c r="I775" s="166" t="s">
        <v>769</v>
      </c>
      <c r="J775" s="168" t="s">
        <v>1042</v>
      </c>
    </row>
    <row r="776" spans="1:10" s="161" customFormat="1">
      <c r="A776" s="161">
        <v>21000507</v>
      </c>
      <c r="B776" s="166" t="s">
        <v>238</v>
      </c>
      <c r="C776" s="166" t="s">
        <v>239</v>
      </c>
      <c r="D776" s="215">
        <v>10000</v>
      </c>
      <c r="E776" s="215"/>
      <c r="F776" s="166" t="s">
        <v>748</v>
      </c>
      <c r="G776" s="167">
        <v>44523</v>
      </c>
      <c r="H776" s="166" t="s">
        <v>1483</v>
      </c>
      <c r="I776" s="166" t="s">
        <v>1484</v>
      </c>
      <c r="J776" s="168" t="s">
        <v>1025</v>
      </c>
    </row>
    <row r="777" spans="1:10" s="161" customFormat="1">
      <c r="A777" s="161">
        <v>21000508</v>
      </c>
      <c r="B777" s="166" t="s">
        <v>238</v>
      </c>
      <c r="C777" s="166" t="s">
        <v>239</v>
      </c>
      <c r="D777" s="215">
        <v>10000</v>
      </c>
      <c r="E777" s="215"/>
      <c r="F777" s="166" t="s">
        <v>748</v>
      </c>
      <c r="G777" s="167">
        <v>44523</v>
      </c>
      <c r="H777" s="166" t="s">
        <v>1485</v>
      </c>
      <c r="I777" s="166" t="s">
        <v>1486</v>
      </c>
      <c r="J777" s="168" t="s">
        <v>1042</v>
      </c>
    </row>
    <row r="778" spans="1:10" s="161" customFormat="1">
      <c r="A778" s="161">
        <v>21000509</v>
      </c>
      <c r="B778" s="166" t="s">
        <v>238</v>
      </c>
      <c r="C778" s="166" t="s">
        <v>239</v>
      </c>
      <c r="D778" s="215">
        <v>10000</v>
      </c>
      <c r="E778" s="215"/>
      <c r="F778" s="166" t="s">
        <v>748</v>
      </c>
      <c r="G778" s="167">
        <v>44523</v>
      </c>
      <c r="H778" s="166" t="s">
        <v>1487</v>
      </c>
      <c r="I778" s="166" t="s">
        <v>1488</v>
      </c>
      <c r="J778" s="168" t="s">
        <v>1489</v>
      </c>
    </row>
    <row r="779" spans="1:10" s="161" customFormat="1">
      <c r="A779" s="161">
        <v>21000510</v>
      </c>
      <c r="B779" s="166" t="s">
        <v>238</v>
      </c>
      <c r="C779" s="166" t="s">
        <v>239</v>
      </c>
      <c r="D779" s="215">
        <v>10000</v>
      </c>
      <c r="E779" s="215"/>
      <c r="F779" s="166" t="s">
        <v>748</v>
      </c>
      <c r="G779" s="167">
        <v>44523</v>
      </c>
      <c r="H779" s="166" t="s">
        <v>1490</v>
      </c>
      <c r="I779" s="166" t="s">
        <v>1491</v>
      </c>
      <c r="J779" s="168" t="s">
        <v>1025</v>
      </c>
    </row>
    <row r="780" spans="1:10" s="161" customFormat="1">
      <c r="A780" s="161">
        <v>21000512</v>
      </c>
      <c r="B780" s="166" t="s">
        <v>238</v>
      </c>
      <c r="C780" s="166" t="s">
        <v>239</v>
      </c>
      <c r="D780" s="215">
        <v>10000</v>
      </c>
      <c r="E780" s="215"/>
      <c r="F780" s="166" t="s">
        <v>748</v>
      </c>
      <c r="G780" s="167">
        <v>44523</v>
      </c>
      <c r="H780" s="166" t="s">
        <v>1492</v>
      </c>
      <c r="I780" s="166" t="s">
        <v>1493</v>
      </c>
      <c r="J780" s="168" t="s">
        <v>1069</v>
      </c>
    </row>
    <row r="781" spans="1:10" s="161" customFormat="1">
      <c r="A781" s="161">
        <v>21000513</v>
      </c>
      <c r="B781" s="166" t="s">
        <v>238</v>
      </c>
      <c r="C781" s="166" t="s">
        <v>239</v>
      </c>
      <c r="D781" s="215">
        <v>10000</v>
      </c>
      <c r="E781" s="215"/>
      <c r="F781" s="166" t="s">
        <v>748</v>
      </c>
      <c r="G781" s="167">
        <v>44523</v>
      </c>
      <c r="H781" s="166" t="s">
        <v>1494</v>
      </c>
      <c r="I781" s="166" t="s">
        <v>772</v>
      </c>
      <c r="J781" s="168" t="s">
        <v>1069</v>
      </c>
    </row>
    <row r="782" spans="1:10" s="161" customFormat="1">
      <c r="A782" s="161">
        <v>21000514</v>
      </c>
      <c r="B782" s="166" t="s">
        <v>238</v>
      </c>
      <c r="C782" s="166" t="s">
        <v>239</v>
      </c>
      <c r="D782" s="215">
        <v>10000</v>
      </c>
      <c r="E782" s="215"/>
      <c r="F782" s="166" t="s">
        <v>748</v>
      </c>
      <c r="G782" s="167">
        <v>44523</v>
      </c>
      <c r="H782" s="166" t="s">
        <v>1495</v>
      </c>
      <c r="I782" s="166" t="s">
        <v>1496</v>
      </c>
      <c r="J782" s="168" t="s">
        <v>1131</v>
      </c>
    </row>
    <row r="783" spans="1:10" s="161" customFormat="1">
      <c r="A783" s="161">
        <v>21000515</v>
      </c>
      <c r="B783" s="166" t="s">
        <v>238</v>
      </c>
      <c r="C783" s="166" t="s">
        <v>239</v>
      </c>
      <c r="D783" s="215">
        <v>10000</v>
      </c>
      <c r="E783" s="215"/>
      <c r="F783" s="166" t="s">
        <v>748</v>
      </c>
      <c r="G783" s="167">
        <v>44523</v>
      </c>
      <c r="H783" s="166" t="s">
        <v>1497</v>
      </c>
      <c r="I783" s="166" t="s">
        <v>1498</v>
      </c>
      <c r="J783" s="168" t="s">
        <v>1489</v>
      </c>
    </row>
    <row r="784" spans="1:10" s="161" customFormat="1">
      <c r="A784" s="161">
        <v>21000516</v>
      </c>
      <c r="B784" s="166" t="s">
        <v>238</v>
      </c>
      <c r="C784" s="166" t="s">
        <v>239</v>
      </c>
      <c r="D784" s="215">
        <v>10000</v>
      </c>
      <c r="E784" s="215"/>
      <c r="F784" s="166" t="s">
        <v>748</v>
      </c>
      <c r="G784" s="167">
        <v>44523</v>
      </c>
      <c r="H784" s="166" t="s">
        <v>1499</v>
      </c>
      <c r="I784" s="166" t="s">
        <v>1500</v>
      </c>
      <c r="J784" s="168" t="s">
        <v>1131</v>
      </c>
    </row>
    <row r="785" spans="1:10" s="161" customFormat="1">
      <c r="A785" s="161">
        <v>21000517</v>
      </c>
      <c r="B785" s="166" t="s">
        <v>238</v>
      </c>
      <c r="C785" s="166" t="s">
        <v>239</v>
      </c>
      <c r="D785" s="215">
        <v>10000</v>
      </c>
      <c r="E785" s="215"/>
      <c r="F785" s="166" t="s">
        <v>748</v>
      </c>
      <c r="G785" s="167">
        <v>44523</v>
      </c>
      <c r="H785" s="166" t="s">
        <v>1501</v>
      </c>
      <c r="I785" s="166" t="s">
        <v>1502</v>
      </c>
      <c r="J785" s="168" t="s">
        <v>1131</v>
      </c>
    </row>
    <row r="786" spans="1:10" s="161" customFormat="1">
      <c r="A786" s="161">
        <v>21000518</v>
      </c>
      <c r="B786" s="166" t="s">
        <v>238</v>
      </c>
      <c r="C786" s="166" t="s">
        <v>239</v>
      </c>
      <c r="D786" s="215">
        <v>10000</v>
      </c>
      <c r="E786" s="215"/>
      <c r="F786" s="166" t="s">
        <v>748</v>
      </c>
      <c r="G786" s="167">
        <v>44523</v>
      </c>
      <c r="H786" s="166" t="s">
        <v>1503</v>
      </c>
      <c r="I786" s="166" t="s">
        <v>1504</v>
      </c>
      <c r="J786" s="168" t="s">
        <v>1022</v>
      </c>
    </row>
    <row r="787" spans="1:10" s="161" customFormat="1">
      <c r="A787" s="161">
        <v>21000519</v>
      </c>
      <c r="B787" s="166" t="s">
        <v>238</v>
      </c>
      <c r="C787" s="166" t="s">
        <v>239</v>
      </c>
      <c r="D787" s="215">
        <v>40000</v>
      </c>
      <c r="E787" s="215"/>
      <c r="F787" s="166" t="s">
        <v>748</v>
      </c>
      <c r="G787" s="167">
        <v>44523</v>
      </c>
      <c r="H787" s="166" t="s">
        <v>1505</v>
      </c>
      <c r="I787" s="166" t="s">
        <v>1506</v>
      </c>
      <c r="J787" s="168" t="s">
        <v>1131</v>
      </c>
    </row>
    <row r="788" spans="1:10" s="161" customFormat="1">
      <c r="A788" s="161">
        <v>21000520</v>
      </c>
      <c r="B788" s="166" t="s">
        <v>238</v>
      </c>
      <c r="C788" s="166" t="s">
        <v>239</v>
      </c>
      <c r="D788" s="215">
        <v>10000</v>
      </c>
      <c r="E788" s="215"/>
      <c r="F788" s="166" t="s">
        <v>748</v>
      </c>
      <c r="G788" s="167">
        <v>44523</v>
      </c>
      <c r="H788" s="166" t="s">
        <v>1507</v>
      </c>
      <c r="I788" s="166" t="s">
        <v>1508</v>
      </c>
      <c r="J788" s="168" t="s">
        <v>1042</v>
      </c>
    </row>
    <row r="789" spans="1:10" s="161" customFormat="1">
      <c r="A789" s="161">
        <v>21000522</v>
      </c>
      <c r="B789" s="166" t="s">
        <v>238</v>
      </c>
      <c r="C789" s="166" t="s">
        <v>239</v>
      </c>
      <c r="D789" s="215">
        <v>40000</v>
      </c>
      <c r="E789" s="215"/>
      <c r="F789" s="166" t="s">
        <v>748</v>
      </c>
      <c r="G789" s="167">
        <v>44523</v>
      </c>
      <c r="H789" s="166" t="s">
        <v>1509</v>
      </c>
      <c r="I789" s="166" t="s">
        <v>1510</v>
      </c>
      <c r="J789" s="168" t="s">
        <v>1025</v>
      </c>
    </row>
    <row r="790" spans="1:10" s="161" customFormat="1">
      <c r="A790" s="161">
        <v>21000524</v>
      </c>
      <c r="B790" s="166" t="s">
        <v>238</v>
      </c>
      <c r="C790" s="166" t="s">
        <v>239</v>
      </c>
      <c r="D790" s="215">
        <v>10000</v>
      </c>
      <c r="E790" s="215"/>
      <c r="F790" s="166" t="s">
        <v>748</v>
      </c>
      <c r="G790" s="167">
        <v>44523</v>
      </c>
      <c r="H790" s="166" t="s">
        <v>1511</v>
      </c>
      <c r="I790" s="166" t="s">
        <v>1512</v>
      </c>
      <c r="J790" s="168" t="s">
        <v>1022</v>
      </c>
    </row>
    <row r="791" spans="1:10" s="161" customFormat="1">
      <c r="A791" s="161">
        <v>21000525</v>
      </c>
      <c r="B791" s="166" t="s">
        <v>238</v>
      </c>
      <c r="C791" s="166" t="s">
        <v>239</v>
      </c>
      <c r="D791" s="215">
        <v>10000</v>
      </c>
      <c r="E791" s="215"/>
      <c r="F791" s="166" t="s">
        <v>748</v>
      </c>
      <c r="G791" s="167">
        <v>44523</v>
      </c>
      <c r="H791" s="166" t="s">
        <v>1513</v>
      </c>
      <c r="I791" s="166" t="s">
        <v>1514</v>
      </c>
      <c r="J791" s="168" t="s">
        <v>1121</v>
      </c>
    </row>
    <row r="792" spans="1:10" s="161" customFormat="1">
      <c r="A792" s="161">
        <v>21000526</v>
      </c>
      <c r="B792" s="166" t="s">
        <v>238</v>
      </c>
      <c r="C792" s="166" t="s">
        <v>239</v>
      </c>
      <c r="D792" s="215">
        <v>10000</v>
      </c>
      <c r="E792" s="215"/>
      <c r="F792" s="166" t="s">
        <v>748</v>
      </c>
      <c r="G792" s="167">
        <v>44523</v>
      </c>
      <c r="H792" s="166" t="s">
        <v>1515</v>
      </c>
      <c r="I792" s="166" t="s">
        <v>1516</v>
      </c>
      <c r="J792" s="168" t="s">
        <v>1131</v>
      </c>
    </row>
    <row r="793" spans="1:10" s="161" customFormat="1">
      <c r="A793" s="161">
        <v>21000527</v>
      </c>
      <c r="B793" s="166" t="s">
        <v>238</v>
      </c>
      <c r="C793" s="166" t="s">
        <v>239</v>
      </c>
      <c r="D793" s="215">
        <v>10000</v>
      </c>
      <c r="E793" s="215"/>
      <c r="F793" s="166" t="s">
        <v>748</v>
      </c>
      <c r="G793" s="167">
        <v>44523</v>
      </c>
      <c r="H793" s="166" t="s">
        <v>1517</v>
      </c>
      <c r="I793" s="166" t="s">
        <v>1518</v>
      </c>
      <c r="J793" s="168" t="s">
        <v>1035</v>
      </c>
    </row>
    <row r="794" spans="1:10" s="161" customFormat="1">
      <c r="A794" s="161">
        <v>21000528</v>
      </c>
      <c r="B794" s="166" t="s">
        <v>238</v>
      </c>
      <c r="C794" s="166" t="s">
        <v>239</v>
      </c>
      <c r="D794" s="215">
        <v>1200000</v>
      </c>
      <c r="E794" s="215"/>
      <c r="F794" s="166" t="s">
        <v>748</v>
      </c>
      <c r="G794" s="167">
        <v>44523</v>
      </c>
      <c r="H794" s="166" t="s">
        <v>1519</v>
      </c>
      <c r="I794" s="166" t="s">
        <v>1520</v>
      </c>
      <c r="J794" s="168" t="s">
        <v>1128</v>
      </c>
    </row>
    <row r="795" spans="1:10" s="161" customFormat="1">
      <c r="A795" s="161">
        <v>21000529</v>
      </c>
      <c r="B795" s="166" t="s">
        <v>238</v>
      </c>
      <c r="C795" s="166" t="s">
        <v>239</v>
      </c>
      <c r="D795" s="215">
        <v>10000</v>
      </c>
      <c r="E795" s="215"/>
      <c r="F795" s="166" t="s">
        <v>748</v>
      </c>
      <c r="G795" s="167">
        <v>44523</v>
      </c>
      <c r="H795" s="166" t="s">
        <v>1521</v>
      </c>
      <c r="I795" s="166" t="s">
        <v>1522</v>
      </c>
      <c r="J795" s="168" t="s">
        <v>1022</v>
      </c>
    </row>
    <row r="796" spans="1:10" s="161" customFormat="1">
      <c r="A796" s="161">
        <v>21000530</v>
      </c>
      <c r="B796" s="166" t="s">
        <v>238</v>
      </c>
      <c r="C796" s="166" t="s">
        <v>239</v>
      </c>
      <c r="D796" s="215">
        <v>10000</v>
      </c>
      <c r="E796" s="215"/>
      <c r="F796" s="166" t="s">
        <v>748</v>
      </c>
      <c r="G796" s="167">
        <v>44523</v>
      </c>
      <c r="H796" s="166" t="s">
        <v>1523</v>
      </c>
      <c r="I796" s="166" t="s">
        <v>1524</v>
      </c>
      <c r="J796" s="168" t="s">
        <v>1035</v>
      </c>
    </row>
    <row r="797" spans="1:10" s="161" customFormat="1">
      <c r="A797" s="161">
        <v>21000531</v>
      </c>
      <c r="B797" s="166" t="s">
        <v>238</v>
      </c>
      <c r="C797" s="166" t="s">
        <v>239</v>
      </c>
      <c r="D797" s="215">
        <v>10000</v>
      </c>
      <c r="E797" s="215"/>
      <c r="F797" s="166" t="s">
        <v>748</v>
      </c>
      <c r="G797" s="167">
        <v>44523</v>
      </c>
      <c r="H797" s="166" t="s">
        <v>1525</v>
      </c>
      <c r="I797" s="166" t="s">
        <v>1526</v>
      </c>
      <c r="J797" s="168" t="s">
        <v>1035</v>
      </c>
    </row>
    <row r="798" spans="1:10" s="161" customFormat="1">
      <c r="A798" s="161">
        <v>21000532</v>
      </c>
      <c r="B798" s="166" t="s">
        <v>238</v>
      </c>
      <c r="C798" s="166" t="s">
        <v>239</v>
      </c>
      <c r="D798" s="215">
        <v>10000</v>
      </c>
      <c r="E798" s="215"/>
      <c r="F798" s="166" t="s">
        <v>748</v>
      </c>
      <c r="G798" s="167">
        <v>44523</v>
      </c>
      <c r="H798" s="166" t="s">
        <v>1527</v>
      </c>
      <c r="I798" s="166" t="s">
        <v>1528</v>
      </c>
      <c r="J798" s="168" t="s">
        <v>1121</v>
      </c>
    </row>
    <row r="799" spans="1:10" s="161" customFormat="1">
      <c r="A799" s="161">
        <v>21000533</v>
      </c>
      <c r="B799" s="166" t="s">
        <v>238</v>
      </c>
      <c r="C799" s="166" t="s">
        <v>239</v>
      </c>
      <c r="D799" s="215">
        <v>10000</v>
      </c>
      <c r="E799" s="215"/>
      <c r="F799" s="166" t="s">
        <v>748</v>
      </c>
      <c r="G799" s="167">
        <v>44523</v>
      </c>
      <c r="H799" s="166" t="s">
        <v>1529</v>
      </c>
      <c r="I799" s="166" t="s">
        <v>1530</v>
      </c>
      <c r="J799" s="168" t="s">
        <v>1035</v>
      </c>
    </row>
    <row r="800" spans="1:10" s="161" customFormat="1">
      <c r="A800" s="161">
        <v>21000534</v>
      </c>
      <c r="B800" s="166" t="s">
        <v>238</v>
      </c>
      <c r="C800" s="166" t="s">
        <v>239</v>
      </c>
      <c r="D800" s="215">
        <v>10000</v>
      </c>
      <c r="E800" s="215"/>
      <c r="F800" s="166" t="s">
        <v>748</v>
      </c>
      <c r="G800" s="167">
        <v>44523</v>
      </c>
      <c r="H800" s="166" t="s">
        <v>1531</v>
      </c>
      <c r="I800" s="166" t="s">
        <v>1532</v>
      </c>
      <c r="J800" s="168" t="s">
        <v>1121</v>
      </c>
    </row>
    <row r="801" spans="1:10" s="161" customFormat="1">
      <c r="A801" s="161">
        <v>21000535</v>
      </c>
      <c r="B801" s="166" t="s">
        <v>238</v>
      </c>
      <c r="C801" s="166" t="s">
        <v>239</v>
      </c>
      <c r="D801" s="215">
        <v>10000</v>
      </c>
      <c r="E801" s="215"/>
      <c r="F801" s="166" t="s">
        <v>748</v>
      </c>
      <c r="G801" s="167">
        <v>44523</v>
      </c>
      <c r="H801" s="166" t="s">
        <v>1533</v>
      </c>
      <c r="I801" s="166" t="s">
        <v>1534</v>
      </c>
      <c r="J801" s="168" t="s">
        <v>1185</v>
      </c>
    </row>
    <row r="802" spans="1:10" s="161" customFormat="1">
      <c r="A802" s="161">
        <v>21000537</v>
      </c>
      <c r="B802" s="166" t="s">
        <v>238</v>
      </c>
      <c r="C802" s="166" t="s">
        <v>239</v>
      </c>
      <c r="D802" s="215">
        <v>10000</v>
      </c>
      <c r="E802" s="215"/>
      <c r="F802" s="166" t="s">
        <v>748</v>
      </c>
      <c r="G802" s="167">
        <v>44523</v>
      </c>
      <c r="H802" s="166" t="s">
        <v>1535</v>
      </c>
      <c r="I802" s="166" t="s">
        <v>1536</v>
      </c>
      <c r="J802" s="168" t="s">
        <v>1121</v>
      </c>
    </row>
    <row r="803" spans="1:10" s="161" customFormat="1">
      <c r="A803" s="161">
        <v>21000538</v>
      </c>
      <c r="B803" s="166" t="s">
        <v>238</v>
      </c>
      <c r="C803" s="166" t="s">
        <v>239</v>
      </c>
      <c r="D803" s="215">
        <v>150000</v>
      </c>
      <c r="E803" s="215"/>
      <c r="F803" s="166" t="s">
        <v>748</v>
      </c>
      <c r="G803" s="167">
        <v>44523</v>
      </c>
      <c r="H803" s="166" t="s">
        <v>1537</v>
      </c>
      <c r="I803" s="166" t="s">
        <v>1538</v>
      </c>
      <c r="J803" s="168" t="s">
        <v>1035</v>
      </c>
    </row>
    <row r="804" spans="1:10" s="161" customFormat="1">
      <c r="A804" s="161">
        <v>21000539</v>
      </c>
      <c r="B804" s="166" t="s">
        <v>238</v>
      </c>
      <c r="C804" s="166" t="s">
        <v>239</v>
      </c>
      <c r="D804" s="215">
        <v>10000</v>
      </c>
      <c r="E804" s="215"/>
      <c r="F804" s="166" t="s">
        <v>748</v>
      </c>
      <c r="G804" s="167">
        <v>44523</v>
      </c>
      <c r="H804" s="166" t="s">
        <v>1539</v>
      </c>
      <c r="I804" s="166" t="s">
        <v>784</v>
      </c>
      <c r="J804" s="168" t="s">
        <v>1025</v>
      </c>
    </row>
    <row r="805" spans="1:10" s="161" customFormat="1">
      <c r="A805" s="161">
        <v>21000540</v>
      </c>
      <c r="B805" s="166" t="s">
        <v>238</v>
      </c>
      <c r="C805" s="166" t="s">
        <v>239</v>
      </c>
      <c r="D805" s="215">
        <v>20000</v>
      </c>
      <c r="E805" s="215"/>
      <c r="F805" s="166" t="s">
        <v>748</v>
      </c>
      <c r="G805" s="167">
        <v>44523</v>
      </c>
      <c r="H805" s="166" t="s">
        <v>1540</v>
      </c>
      <c r="I805" s="166" t="s">
        <v>1541</v>
      </c>
      <c r="J805" s="168" t="s">
        <v>1185</v>
      </c>
    </row>
    <row r="806" spans="1:10" s="161" customFormat="1">
      <c r="A806" s="161">
        <v>21000541</v>
      </c>
      <c r="B806" s="166" t="s">
        <v>238</v>
      </c>
      <c r="C806" s="166" t="s">
        <v>239</v>
      </c>
      <c r="D806" s="215">
        <v>10000</v>
      </c>
      <c r="E806" s="215"/>
      <c r="F806" s="166" t="s">
        <v>748</v>
      </c>
      <c r="G806" s="167">
        <v>44523</v>
      </c>
      <c r="H806" s="166" t="s">
        <v>1542</v>
      </c>
      <c r="I806" s="166" t="s">
        <v>1543</v>
      </c>
      <c r="J806" s="168" t="s">
        <v>1035</v>
      </c>
    </row>
    <row r="807" spans="1:10" s="161" customFormat="1">
      <c r="A807" s="161">
        <v>21000542</v>
      </c>
      <c r="B807" s="166" t="s">
        <v>238</v>
      </c>
      <c r="C807" s="166" t="s">
        <v>239</v>
      </c>
      <c r="D807" s="215">
        <v>10000</v>
      </c>
      <c r="E807" s="215"/>
      <c r="F807" s="166" t="s">
        <v>748</v>
      </c>
      <c r="G807" s="167">
        <v>44523</v>
      </c>
      <c r="H807" s="166" t="s">
        <v>1544</v>
      </c>
      <c r="I807" s="166" t="s">
        <v>1545</v>
      </c>
      <c r="J807" s="168" t="s">
        <v>1128</v>
      </c>
    </row>
    <row r="808" spans="1:10" s="161" customFormat="1">
      <c r="A808" s="161">
        <v>21000543</v>
      </c>
      <c r="B808" s="166" t="s">
        <v>238</v>
      </c>
      <c r="C808" s="166" t="s">
        <v>239</v>
      </c>
      <c r="D808" s="215">
        <v>20000</v>
      </c>
      <c r="E808" s="215"/>
      <c r="F808" s="166" t="s">
        <v>748</v>
      </c>
      <c r="G808" s="167">
        <v>44523</v>
      </c>
      <c r="H808" s="166" t="s">
        <v>1546</v>
      </c>
      <c r="I808" s="166" t="s">
        <v>1547</v>
      </c>
      <c r="J808" s="168" t="s">
        <v>1025</v>
      </c>
    </row>
    <row r="809" spans="1:10" s="161" customFormat="1">
      <c r="A809" s="161">
        <v>21000544</v>
      </c>
      <c r="B809" s="166" t="s">
        <v>238</v>
      </c>
      <c r="C809" s="166" t="s">
        <v>239</v>
      </c>
      <c r="D809" s="215">
        <v>10000</v>
      </c>
      <c r="E809" s="215"/>
      <c r="F809" s="166" t="s">
        <v>748</v>
      </c>
      <c r="G809" s="167">
        <v>44523</v>
      </c>
      <c r="H809" s="166" t="s">
        <v>1548</v>
      </c>
      <c r="I809" s="166" t="s">
        <v>1549</v>
      </c>
      <c r="J809" s="168" t="s">
        <v>1121</v>
      </c>
    </row>
    <row r="810" spans="1:10" s="161" customFormat="1">
      <c r="A810" s="161">
        <v>21000545</v>
      </c>
      <c r="B810" s="166" t="s">
        <v>238</v>
      </c>
      <c r="C810" s="166" t="s">
        <v>239</v>
      </c>
      <c r="D810" s="215">
        <v>20000</v>
      </c>
      <c r="E810" s="215"/>
      <c r="F810" s="166" t="s">
        <v>748</v>
      </c>
      <c r="G810" s="167">
        <v>44523</v>
      </c>
      <c r="H810" s="166" t="s">
        <v>1550</v>
      </c>
      <c r="I810" s="166" t="s">
        <v>709</v>
      </c>
      <c r="J810" s="168" t="s">
        <v>1025</v>
      </c>
    </row>
    <row r="811" spans="1:10" s="161" customFormat="1">
      <c r="A811" s="161">
        <v>21000547</v>
      </c>
      <c r="B811" s="166" t="s">
        <v>238</v>
      </c>
      <c r="C811" s="166" t="s">
        <v>239</v>
      </c>
      <c r="D811" s="215">
        <v>10000</v>
      </c>
      <c r="E811" s="215"/>
      <c r="F811" s="166" t="s">
        <v>748</v>
      </c>
      <c r="G811" s="167">
        <v>44523</v>
      </c>
      <c r="H811" s="166" t="s">
        <v>1551</v>
      </c>
      <c r="I811" s="166" t="s">
        <v>1552</v>
      </c>
      <c r="J811" s="168" t="s">
        <v>1128</v>
      </c>
    </row>
    <row r="812" spans="1:10" s="161" customFormat="1">
      <c r="A812" s="161">
        <v>21000548</v>
      </c>
      <c r="B812" s="166" t="s">
        <v>238</v>
      </c>
      <c r="C812" s="166" t="s">
        <v>239</v>
      </c>
      <c r="D812" s="215">
        <v>40000</v>
      </c>
      <c r="E812" s="215"/>
      <c r="F812" s="166" t="s">
        <v>748</v>
      </c>
      <c r="G812" s="167">
        <v>44523</v>
      </c>
      <c r="H812" s="166" t="s">
        <v>1553</v>
      </c>
      <c r="I812" s="166" t="s">
        <v>706</v>
      </c>
      <c r="J812" s="168" t="s">
        <v>1025</v>
      </c>
    </row>
    <row r="813" spans="1:10" s="161" customFormat="1">
      <c r="A813" s="161">
        <v>21000550</v>
      </c>
      <c r="B813" s="166" t="s">
        <v>238</v>
      </c>
      <c r="C813" s="166" t="s">
        <v>239</v>
      </c>
      <c r="D813" s="215">
        <v>20000</v>
      </c>
      <c r="E813" s="215"/>
      <c r="F813" s="166" t="s">
        <v>748</v>
      </c>
      <c r="G813" s="167">
        <v>44523</v>
      </c>
      <c r="H813" s="166" t="s">
        <v>1554</v>
      </c>
      <c r="I813" s="166" t="s">
        <v>1555</v>
      </c>
      <c r="J813" s="168" t="s">
        <v>1025</v>
      </c>
    </row>
    <row r="814" spans="1:10" s="161" customFormat="1">
      <c r="A814" s="161">
        <v>21000551</v>
      </c>
      <c r="B814" s="166" t="s">
        <v>238</v>
      </c>
      <c r="C814" s="166" t="s">
        <v>239</v>
      </c>
      <c r="D814" s="215">
        <v>10000</v>
      </c>
      <c r="E814" s="215"/>
      <c r="F814" s="166" t="s">
        <v>748</v>
      </c>
      <c r="G814" s="167">
        <v>44523</v>
      </c>
      <c r="H814" s="166" t="s">
        <v>1556</v>
      </c>
      <c r="I814" s="166" t="s">
        <v>1557</v>
      </c>
      <c r="J814" s="168" t="s">
        <v>1128</v>
      </c>
    </row>
    <row r="815" spans="1:10" s="161" customFormat="1">
      <c r="A815" s="161">
        <v>21000552</v>
      </c>
      <c r="B815" s="166" t="s">
        <v>238</v>
      </c>
      <c r="C815" s="166" t="s">
        <v>239</v>
      </c>
      <c r="D815" s="215">
        <v>10000</v>
      </c>
      <c r="E815" s="215"/>
      <c r="F815" s="166" t="s">
        <v>748</v>
      </c>
      <c r="G815" s="167">
        <v>44523</v>
      </c>
      <c r="H815" s="166" t="s">
        <v>1558</v>
      </c>
      <c r="I815" s="166" t="s">
        <v>1559</v>
      </c>
      <c r="J815" s="168" t="s">
        <v>1025</v>
      </c>
    </row>
    <row r="816" spans="1:10" s="161" customFormat="1">
      <c r="A816" s="161">
        <v>21000553</v>
      </c>
      <c r="B816" s="166" t="s">
        <v>238</v>
      </c>
      <c r="C816" s="166" t="s">
        <v>239</v>
      </c>
      <c r="D816" s="215">
        <v>10000</v>
      </c>
      <c r="E816" s="215"/>
      <c r="F816" s="166" t="s">
        <v>748</v>
      </c>
      <c r="G816" s="167">
        <v>44523</v>
      </c>
      <c r="H816" s="166" t="s">
        <v>1560</v>
      </c>
      <c r="I816" s="166" t="s">
        <v>1561</v>
      </c>
      <c r="J816" s="168" t="s">
        <v>1035</v>
      </c>
    </row>
    <row r="817" spans="1:10" s="161" customFormat="1">
      <c r="A817" s="161">
        <v>21000554</v>
      </c>
      <c r="B817" s="166" t="s">
        <v>238</v>
      </c>
      <c r="C817" s="166" t="s">
        <v>239</v>
      </c>
      <c r="D817" s="215">
        <v>10000</v>
      </c>
      <c r="E817" s="215"/>
      <c r="F817" s="166" t="s">
        <v>748</v>
      </c>
      <c r="G817" s="167">
        <v>44523</v>
      </c>
      <c r="H817" s="166" t="s">
        <v>1562</v>
      </c>
      <c r="I817" s="166" t="s">
        <v>1563</v>
      </c>
      <c r="J817" s="168" t="s">
        <v>1131</v>
      </c>
    </row>
    <row r="818" spans="1:10" s="161" customFormat="1">
      <c r="A818" s="161">
        <v>21000555</v>
      </c>
      <c r="B818" s="166" t="s">
        <v>238</v>
      </c>
      <c r="C818" s="166" t="s">
        <v>239</v>
      </c>
      <c r="D818" s="215">
        <v>10000</v>
      </c>
      <c r="E818" s="215"/>
      <c r="F818" s="166" t="s">
        <v>748</v>
      </c>
      <c r="G818" s="167">
        <v>44523</v>
      </c>
      <c r="H818" s="166" t="s">
        <v>1564</v>
      </c>
      <c r="I818" s="166" t="s">
        <v>1565</v>
      </c>
      <c r="J818" s="168" t="s">
        <v>1121</v>
      </c>
    </row>
    <row r="819" spans="1:10" s="161" customFormat="1">
      <c r="A819" s="161">
        <v>21000556</v>
      </c>
      <c r="B819" s="166" t="s">
        <v>238</v>
      </c>
      <c r="C819" s="166" t="s">
        <v>239</v>
      </c>
      <c r="D819" s="215">
        <v>10000</v>
      </c>
      <c r="E819" s="215"/>
      <c r="F819" s="166" t="s">
        <v>748</v>
      </c>
      <c r="G819" s="167">
        <v>44523</v>
      </c>
      <c r="H819" s="166" t="s">
        <v>1566</v>
      </c>
      <c r="I819" s="166" t="s">
        <v>1567</v>
      </c>
      <c r="J819" s="168" t="s">
        <v>1131</v>
      </c>
    </row>
    <row r="820" spans="1:10" s="161" customFormat="1">
      <c r="A820" s="161">
        <v>21000558</v>
      </c>
      <c r="B820" s="166" t="s">
        <v>238</v>
      </c>
      <c r="C820" s="166" t="s">
        <v>239</v>
      </c>
      <c r="D820" s="215">
        <v>10000</v>
      </c>
      <c r="E820" s="215"/>
      <c r="F820" s="166" t="s">
        <v>748</v>
      </c>
      <c r="G820" s="167">
        <v>44523</v>
      </c>
      <c r="H820" s="166" t="s">
        <v>1568</v>
      </c>
      <c r="I820" s="166" t="s">
        <v>1569</v>
      </c>
      <c r="J820" s="168" t="s">
        <v>1128</v>
      </c>
    </row>
    <row r="821" spans="1:10" s="161" customFormat="1">
      <c r="A821" s="161">
        <v>21000560</v>
      </c>
      <c r="B821" s="166" t="s">
        <v>238</v>
      </c>
      <c r="C821" s="166" t="s">
        <v>239</v>
      </c>
      <c r="D821" s="215">
        <v>10000</v>
      </c>
      <c r="E821" s="215"/>
      <c r="F821" s="166" t="s">
        <v>748</v>
      </c>
      <c r="G821" s="167">
        <v>44523</v>
      </c>
      <c r="H821" s="166" t="s">
        <v>1570</v>
      </c>
      <c r="I821" s="166" t="s">
        <v>1571</v>
      </c>
      <c r="J821" s="168" t="s">
        <v>1121</v>
      </c>
    </row>
    <row r="822" spans="1:10" s="161" customFormat="1">
      <c r="A822" s="161">
        <v>21000561</v>
      </c>
      <c r="B822" s="166" t="s">
        <v>238</v>
      </c>
      <c r="C822" s="166" t="s">
        <v>239</v>
      </c>
      <c r="D822" s="215">
        <v>10000</v>
      </c>
      <c r="E822" s="215"/>
      <c r="F822" s="166" t="s">
        <v>748</v>
      </c>
      <c r="G822" s="167">
        <v>44523</v>
      </c>
      <c r="H822" s="166" t="s">
        <v>1572</v>
      </c>
      <c r="I822" s="166" t="s">
        <v>1573</v>
      </c>
      <c r="J822" s="168" t="s">
        <v>1131</v>
      </c>
    </row>
    <row r="823" spans="1:10" s="161" customFormat="1">
      <c r="A823" s="161">
        <v>21000562</v>
      </c>
      <c r="B823" s="166" t="s">
        <v>238</v>
      </c>
      <c r="C823" s="166" t="s">
        <v>239</v>
      </c>
      <c r="D823" s="215">
        <v>10000</v>
      </c>
      <c r="E823" s="215"/>
      <c r="F823" s="166" t="s">
        <v>748</v>
      </c>
      <c r="G823" s="167">
        <v>44523</v>
      </c>
      <c r="H823" s="166" t="s">
        <v>1574</v>
      </c>
      <c r="I823" s="166" t="s">
        <v>1575</v>
      </c>
      <c r="J823" s="168" t="s">
        <v>1131</v>
      </c>
    </row>
    <row r="824" spans="1:10" s="161" customFormat="1">
      <c r="A824" s="161">
        <v>21000563</v>
      </c>
      <c r="B824" s="166" t="s">
        <v>238</v>
      </c>
      <c r="C824" s="166" t="s">
        <v>239</v>
      </c>
      <c r="D824" s="215">
        <v>40000</v>
      </c>
      <c r="E824" s="215"/>
      <c r="F824" s="166" t="s">
        <v>748</v>
      </c>
      <c r="G824" s="167">
        <v>44523</v>
      </c>
      <c r="H824" s="166" t="s">
        <v>1576</v>
      </c>
      <c r="I824" s="166" t="s">
        <v>1577</v>
      </c>
      <c r="J824" s="168" t="s">
        <v>1121</v>
      </c>
    </row>
    <row r="825" spans="1:10" s="161" customFormat="1">
      <c r="A825" s="161">
        <v>21000564</v>
      </c>
      <c r="B825" s="166" t="s">
        <v>238</v>
      </c>
      <c r="C825" s="166" t="s">
        <v>239</v>
      </c>
      <c r="D825" s="215">
        <v>150000</v>
      </c>
      <c r="E825" s="215"/>
      <c r="F825" s="166" t="s">
        <v>748</v>
      </c>
      <c r="G825" s="167">
        <v>44523</v>
      </c>
      <c r="H825" s="166" t="s">
        <v>1578</v>
      </c>
      <c r="I825" s="166" t="s">
        <v>1579</v>
      </c>
      <c r="J825" s="168" t="s">
        <v>1022</v>
      </c>
    </row>
    <row r="826" spans="1:10" s="161" customFormat="1">
      <c r="A826" s="161">
        <v>21000565</v>
      </c>
      <c r="B826" s="166" t="s">
        <v>238</v>
      </c>
      <c r="C826" s="166" t="s">
        <v>239</v>
      </c>
      <c r="D826" s="215">
        <v>10000</v>
      </c>
      <c r="E826" s="215"/>
      <c r="F826" s="166" t="s">
        <v>748</v>
      </c>
      <c r="G826" s="167">
        <v>44523</v>
      </c>
      <c r="H826" s="166" t="s">
        <v>1580</v>
      </c>
      <c r="I826" s="166" t="s">
        <v>1581</v>
      </c>
      <c r="J826" s="168" t="s">
        <v>1131</v>
      </c>
    </row>
    <row r="827" spans="1:10" s="161" customFormat="1">
      <c r="A827" s="161">
        <v>21000566</v>
      </c>
      <c r="B827" s="166" t="s">
        <v>238</v>
      </c>
      <c r="C827" s="166" t="s">
        <v>239</v>
      </c>
      <c r="D827" s="215">
        <v>10000</v>
      </c>
      <c r="E827" s="215"/>
      <c r="F827" s="166" t="s">
        <v>748</v>
      </c>
      <c r="G827" s="167">
        <v>44523</v>
      </c>
      <c r="H827" s="166" t="s">
        <v>1582</v>
      </c>
      <c r="I827" s="166" t="s">
        <v>1583</v>
      </c>
      <c r="J827" s="168" t="s">
        <v>1121</v>
      </c>
    </row>
    <row r="828" spans="1:10" s="161" customFormat="1">
      <c r="A828" s="161">
        <v>21000567</v>
      </c>
      <c r="B828" s="166" t="s">
        <v>238</v>
      </c>
      <c r="C828" s="166" t="s">
        <v>239</v>
      </c>
      <c r="D828" s="215">
        <v>20000</v>
      </c>
      <c r="E828" s="215"/>
      <c r="F828" s="166" t="s">
        <v>748</v>
      </c>
      <c r="G828" s="167">
        <v>44523</v>
      </c>
      <c r="H828" s="166" t="s">
        <v>1584</v>
      </c>
      <c r="I828" s="166" t="s">
        <v>1585</v>
      </c>
      <c r="J828" s="168" t="s">
        <v>1022</v>
      </c>
    </row>
    <row r="829" spans="1:10" s="161" customFormat="1">
      <c r="A829" s="161">
        <v>21000568</v>
      </c>
      <c r="B829" s="166" t="s">
        <v>238</v>
      </c>
      <c r="C829" s="166" t="s">
        <v>239</v>
      </c>
      <c r="D829" s="215">
        <v>10000</v>
      </c>
      <c r="E829" s="215"/>
      <c r="F829" s="166" t="s">
        <v>748</v>
      </c>
      <c r="G829" s="167">
        <v>44523</v>
      </c>
      <c r="H829" s="166" t="s">
        <v>1586</v>
      </c>
      <c r="I829" s="166" t="s">
        <v>1587</v>
      </c>
      <c r="J829" s="168" t="s">
        <v>1131</v>
      </c>
    </row>
    <row r="830" spans="1:10" s="161" customFormat="1">
      <c r="A830" s="161">
        <v>21000569</v>
      </c>
      <c r="B830" s="166" t="s">
        <v>238</v>
      </c>
      <c r="C830" s="166" t="s">
        <v>239</v>
      </c>
      <c r="D830" s="215">
        <v>10000</v>
      </c>
      <c r="E830" s="215"/>
      <c r="F830" s="166" t="s">
        <v>748</v>
      </c>
      <c r="G830" s="167">
        <v>44523</v>
      </c>
      <c r="H830" s="166" t="s">
        <v>1588</v>
      </c>
      <c r="I830" s="166" t="s">
        <v>1589</v>
      </c>
      <c r="J830" s="168" t="s">
        <v>1131</v>
      </c>
    </row>
    <row r="831" spans="1:10" s="161" customFormat="1">
      <c r="A831" s="161">
        <v>21000570</v>
      </c>
      <c r="B831" s="166" t="s">
        <v>238</v>
      </c>
      <c r="C831" s="166" t="s">
        <v>239</v>
      </c>
      <c r="D831" s="215">
        <v>10000</v>
      </c>
      <c r="E831" s="215"/>
      <c r="F831" s="166" t="s">
        <v>748</v>
      </c>
      <c r="G831" s="167">
        <v>44523</v>
      </c>
      <c r="H831" s="166" t="s">
        <v>1590</v>
      </c>
      <c r="I831" s="166" t="s">
        <v>1591</v>
      </c>
      <c r="J831" s="168" t="s">
        <v>1025</v>
      </c>
    </row>
    <row r="832" spans="1:10" s="161" customFormat="1">
      <c r="A832" s="161">
        <v>21000571</v>
      </c>
      <c r="B832" s="166" t="s">
        <v>238</v>
      </c>
      <c r="C832" s="166" t="s">
        <v>239</v>
      </c>
      <c r="D832" s="215">
        <v>10000</v>
      </c>
      <c r="E832" s="215"/>
      <c r="F832" s="166" t="s">
        <v>748</v>
      </c>
      <c r="G832" s="167">
        <v>44523</v>
      </c>
      <c r="H832" s="166" t="s">
        <v>1592</v>
      </c>
      <c r="I832" s="166" t="s">
        <v>1593</v>
      </c>
      <c r="J832" s="168" t="s">
        <v>1121</v>
      </c>
    </row>
    <row r="833" spans="1:10" s="161" customFormat="1">
      <c r="A833" s="161">
        <v>21000572</v>
      </c>
      <c r="B833" s="166" t="s">
        <v>238</v>
      </c>
      <c r="C833" s="166" t="s">
        <v>239</v>
      </c>
      <c r="D833" s="215">
        <v>10000</v>
      </c>
      <c r="E833" s="215"/>
      <c r="F833" s="166" t="s">
        <v>748</v>
      </c>
      <c r="G833" s="167">
        <v>44523</v>
      </c>
      <c r="H833" s="166" t="s">
        <v>1594</v>
      </c>
      <c r="I833" s="166" t="s">
        <v>1595</v>
      </c>
      <c r="J833" s="168" t="s">
        <v>1025</v>
      </c>
    </row>
    <row r="834" spans="1:10" s="161" customFormat="1">
      <c r="A834" s="161">
        <v>21000573</v>
      </c>
      <c r="B834" s="166" t="s">
        <v>238</v>
      </c>
      <c r="C834" s="166" t="s">
        <v>239</v>
      </c>
      <c r="D834" s="215">
        <v>10000</v>
      </c>
      <c r="E834" s="215"/>
      <c r="F834" s="166" t="s">
        <v>748</v>
      </c>
      <c r="G834" s="167">
        <v>44523</v>
      </c>
      <c r="H834" s="166" t="s">
        <v>1596</v>
      </c>
      <c r="I834" s="166" t="s">
        <v>1597</v>
      </c>
      <c r="J834" s="168" t="s">
        <v>1131</v>
      </c>
    </row>
    <row r="835" spans="1:10" s="161" customFormat="1">
      <c r="A835" s="161">
        <v>21000575</v>
      </c>
      <c r="B835" s="166" t="s">
        <v>238</v>
      </c>
      <c r="C835" s="166" t="s">
        <v>239</v>
      </c>
      <c r="D835" s="215">
        <v>10000</v>
      </c>
      <c r="E835" s="215"/>
      <c r="F835" s="166" t="s">
        <v>748</v>
      </c>
      <c r="G835" s="167">
        <v>44523</v>
      </c>
      <c r="H835" s="166" t="s">
        <v>1598</v>
      </c>
      <c r="I835" s="166" t="s">
        <v>1599</v>
      </c>
      <c r="J835" s="168" t="s">
        <v>1121</v>
      </c>
    </row>
    <row r="836" spans="1:10" s="161" customFormat="1">
      <c r="A836" s="161">
        <v>21000576</v>
      </c>
      <c r="B836" s="166" t="s">
        <v>238</v>
      </c>
      <c r="C836" s="166" t="s">
        <v>239</v>
      </c>
      <c r="D836" s="215">
        <v>10000</v>
      </c>
      <c r="E836" s="215"/>
      <c r="F836" s="166" t="s">
        <v>748</v>
      </c>
      <c r="G836" s="167">
        <v>44523</v>
      </c>
      <c r="H836" s="166" t="s">
        <v>1600</v>
      </c>
      <c r="I836" s="166" t="s">
        <v>1601</v>
      </c>
      <c r="J836" s="168" t="s">
        <v>1131</v>
      </c>
    </row>
    <row r="837" spans="1:10" s="161" customFormat="1">
      <c r="A837" s="161">
        <v>21000578</v>
      </c>
      <c r="B837" s="166" t="s">
        <v>238</v>
      </c>
      <c r="C837" s="166" t="s">
        <v>239</v>
      </c>
      <c r="D837" s="215">
        <v>10000</v>
      </c>
      <c r="E837" s="215"/>
      <c r="F837" s="166" t="s">
        <v>748</v>
      </c>
      <c r="G837" s="167">
        <v>44523</v>
      </c>
      <c r="H837" s="166" t="s">
        <v>1602</v>
      </c>
      <c r="I837" s="166" t="s">
        <v>1603</v>
      </c>
      <c r="J837" s="168" t="s">
        <v>1121</v>
      </c>
    </row>
    <row r="838" spans="1:10" s="161" customFormat="1">
      <c r="A838" s="161">
        <v>21000580</v>
      </c>
      <c r="B838" s="166" t="s">
        <v>238</v>
      </c>
      <c r="C838" s="166" t="s">
        <v>239</v>
      </c>
      <c r="D838" s="215">
        <v>10000</v>
      </c>
      <c r="E838" s="215"/>
      <c r="F838" s="166" t="s">
        <v>748</v>
      </c>
      <c r="G838" s="167">
        <v>44523</v>
      </c>
      <c r="H838" s="166" t="s">
        <v>1604</v>
      </c>
      <c r="I838" s="166" t="s">
        <v>1605</v>
      </c>
      <c r="J838" s="168" t="s">
        <v>1121</v>
      </c>
    </row>
    <row r="839" spans="1:10" s="161" customFormat="1">
      <c r="A839" s="161">
        <v>21000581</v>
      </c>
      <c r="B839" s="166" t="s">
        <v>238</v>
      </c>
      <c r="C839" s="166" t="s">
        <v>239</v>
      </c>
      <c r="D839" s="215">
        <v>10000</v>
      </c>
      <c r="E839" s="215"/>
      <c r="F839" s="166" t="s">
        <v>748</v>
      </c>
      <c r="G839" s="167">
        <v>44523</v>
      </c>
      <c r="H839" s="166" t="s">
        <v>1606</v>
      </c>
      <c r="I839" s="166" t="s">
        <v>1607</v>
      </c>
      <c r="J839" s="168" t="s">
        <v>1121</v>
      </c>
    </row>
    <row r="840" spans="1:10" s="161" customFormat="1">
      <c r="A840" s="161">
        <v>21000582</v>
      </c>
      <c r="B840" s="166" t="s">
        <v>238</v>
      </c>
      <c r="C840" s="166" t="s">
        <v>239</v>
      </c>
      <c r="D840" s="215">
        <v>10000</v>
      </c>
      <c r="E840" s="215"/>
      <c r="F840" s="166" t="s">
        <v>748</v>
      </c>
      <c r="G840" s="167">
        <v>44523</v>
      </c>
      <c r="H840" s="166" t="s">
        <v>1608</v>
      </c>
      <c r="I840" s="166" t="s">
        <v>1609</v>
      </c>
      <c r="J840" s="168" t="s">
        <v>1121</v>
      </c>
    </row>
    <row r="841" spans="1:10" s="161" customFormat="1">
      <c r="A841" s="161">
        <v>21000584</v>
      </c>
      <c r="B841" s="166" t="s">
        <v>238</v>
      </c>
      <c r="C841" s="166" t="s">
        <v>239</v>
      </c>
      <c r="D841" s="215">
        <v>10000</v>
      </c>
      <c r="E841" s="215"/>
      <c r="F841" s="166" t="s">
        <v>748</v>
      </c>
      <c r="G841" s="167">
        <v>44523</v>
      </c>
      <c r="H841" s="166" t="s">
        <v>1610</v>
      </c>
      <c r="I841" s="166" t="s">
        <v>1611</v>
      </c>
      <c r="J841" s="168" t="s">
        <v>1121</v>
      </c>
    </row>
    <row r="842" spans="1:10" s="161" customFormat="1">
      <c r="A842" s="161">
        <v>21000585</v>
      </c>
      <c r="B842" s="166" t="s">
        <v>238</v>
      </c>
      <c r="C842" s="166" t="s">
        <v>239</v>
      </c>
      <c r="D842" s="215">
        <v>10000</v>
      </c>
      <c r="E842" s="215"/>
      <c r="F842" s="166" t="s">
        <v>748</v>
      </c>
      <c r="G842" s="167">
        <v>44523</v>
      </c>
      <c r="H842" s="166" t="s">
        <v>1612</v>
      </c>
      <c r="I842" s="166" t="s">
        <v>1613</v>
      </c>
      <c r="J842" s="168" t="s">
        <v>1121</v>
      </c>
    </row>
    <row r="843" spans="1:10" s="161" customFormat="1">
      <c r="A843" s="161">
        <v>21000586</v>
      </c>
      <c r="B843" s="166" t="s">
        <v>238</v>
      </c>
      <c r="C843" s="166" t="s">
        <v>239</v>
      </c>
      <c r="D843" s="215">
        <v>150000</v>
      </c>
      <c r="E843" s="215"/>
      <c r="F843" s="166" t="s">
        <v>748</v>
      </c>
      <c r="G843" s="167">
        <v>44523</v>
      </c>
      <c r="H843" s="166" t="s">
        <v>1614</v>
      </c>
      <c r="I843" s="166" t="s">
        <v>1615</v>
      </c>
      <c r="J843" s="168" t="s">
        <v>1121</v>
      </c>
    </row>
    <row r="844" spans="1:10" s="161" customFormat="1">
      <c r="A844" s="161">
        <v>21000587</v>
      </c>
      <c r="B844" s="166" t="s">
        <v>238</v>
      </c>
      <c r="C844" s="166" t="s">
        <v>239</v>
      </c>
      <c r="D844" s="215">
        <v>10000</v>
      </c>
      <c r="E844" s="215"/>
      <c r="F844" s="166" t="s">
        <v>748</v>
      </c>
      <c r="G844" s="167">
        <v>44523</v>
      </c>
      <c r="H844" s="166" t="s">
        <v>1616</v>
      </c>
      <c r="I844" s="166" t="s">
        <v>1617</v>
      </c>
      <c r="J844" s="168" t="s">
        <v>1121</v>
      </c>
    </row>
    <row r="845" spans="1:10" s="161" customFormat="1">
      <c r="A845" s="161">
        <v>21000588</v>
      </c>
      <c r="B845" s="166" t="s">
        <v>238</v>
      </c>
      <c r="C845" s="166" t="s">
        <v>239</v>
      </c>
      <c r="D845" s="215">
        <v>10000</v>
      </c>
      <c r="E845" s="215"/>
      <c r="F845" s="166" t="s">
        <v>748</v>
      </c>
      <c r="G845" s="167">
        <v>44523</v>
      </c>
      <c r="H845" s="166" t="s">
        <v>1618</v>
      </c>
      <c r="I845" s="166" t="s">
        <v>1619</v>
      </c>
      <c r="J845" s="168" t="s">
        <v>1121</v>
      </c>
    </row>
    <row r="846" spans="1:10" s="161" customFormat="1">
      <c r="A846" s="161">
        <v>21000589</v>
      </c>
      <c r="B846" s="166" t="s">
        <v>238</v>
      </c>
      <c r="C846" s="166" t="s">
        <v>239</v>
      </c>
      <c r="D846" s="215">
        <v>10000</v>
      </c>
      <c r="E846" s="215"/>
      <c r="F846" s="166" t="s">
        <v>748</v>
      </c>
      <c r="G846" s="167">
        <v>44523</v>
      </c>
      <c r="H846" s="166" t="s">
        <v>1620</v>
      </c>
      <c r="I846" s="166" t="s">
        <v>1621</v>
      </c>
      <c r="J846" s="168" t="s">
        <v>1131</v>
      </c>
    </row>
    <row r="847" spans="1:10" s="161" customFormat="1">
      <c r="A847" s="161">
        <v>21000590</v>
      </c>
      <c r="B847" s="166" t="s">
        <v>238</v>
      </c>
      <c r="C847" s="166" t="s">
        <v>239</v>
      </c>
      <c r="D847" s="215">
        <v>40000</v>
      </c>
      <c r="E847" s="215"/>
      <c r="F847" s="166" t="s">
        <v>748</v>
      </c>
      <c r="G847" s="167">
        <v>44523</v>
      </c>
      <c r="H847" s="166" t="s">
        <v>1622</v>
      </c>
      <c r="I847" s="166" t="s">
        <v>1623</v>
      </c>
      <c r="J847" s="168" t="s">
        <v>1121</v>
      </c>
    </row>
    <row r="848" spans="1:10" s="161" customFormat="1">
      <c r="A848" s="161">
        <v>21000591</v>
      </c>
      <c r="B848" s="166" t="s">
        <v>238</v>
      </c>
      <c r="C848" s="166" t="s">
        <v>239</v>
      </c>
      <c r="D848" s="215">
        <v>10000</v>
      </c>
      <c r="E848" s="215"/>
      <c r="F848" s="166" t="s">
        <v>748</v>
      </c>
      <c r="G848" s="167">
        <v>44523</v>
      </c>
      <c r="H848" s="166" t="s">
        <v>1624</v>
      </c>
      <c r="I848" s="166" t="s">
        <v>1625</v>
      </c>
      <c r="J848" s="168" t="s">
        <v>1121</v>
      </c>
    </row>
    <row r="849" spans="1:10" s="161" customFormat="1">
      <c r="A849" s="161">
        <v>21000592</v>
      </c>
      <c r="B849" s="166" t="s">
        <v>238</v>
      </c>
      <c r="C849" s="166" t="s">
        <v>239</v>
      </c>
      <c r="D849" s="215">
        <v>10000</v>
      </c>
      <c r="E849" s="215"/>
      <c r="F849" s="166" t="s">
        <v>748</v>
      </c>
      <c r="G849" s="167">
        <v>44523</v>
      </c>
      <c r="H849" s="166" t="s">
        <v>1626</v>
      </c>
      <c r="I849" s="166" t="s">
        <v>1627</v>
      </c>
      <c r="J849" s="168" t="s">
        <v>1121</v>
      </c>
    </row>
    <row r="850" spans="1:10" s="161" customFormat="1">
      <c r="A850" s="161">
        <v>21000594</v>
      </c>
      <c r="B850" s="166" t="s">
        <v>238</v>
      </c>
      <c r="C850" s="166" t="s">
        <v>239</v>
      </c>
      <c r="D850" s="215">
        <v>10000</v>
      </c>
      <c r="E850" s="215"/>
      <c r="F850" s="166" t="s">
        <v>748</v>
      </c>
      <c r="G850" s="167">
        <v>44523</v>
      </c>
      <c r="H850" s="166" t="s">
        <v>1628</v>
      </c>
      <c r="I850" s="166" t="s">
        <v>1629</v>
      </c>
      <c r="J850" s="168" t="s">
        <v>1035</v>
      </c>
    </row>
    <row r="851" spans="1:10" s="161" customFormat="1">
      <c r="A851" s="161">
        <v>21000595</v>
      </c>
      <c r="B851" s="166" t="s">
        <v>238</v>
      </c>
      <c r="C851" s="166" t="s">
        <v>239</v>
      </c>
      <c r="D851" s="215">
        <v>20000</v>
      </c>
      <c r="E851" s="215"/>
      <c r="F851" s="166" t="s">
        <v>748</v>
      </c>
      <c r="G851" s="167">
        <v>44523</v>
      </c>
      <c r="H851" s="166" t="s">
        <v>1630</v>
      </c>
      <c r="I851" s="166" t="s">
        <v>1631</v>
      </c>
      <c r="J851" s="168" t="s">
        <v>1121</v>
      </c>
    </row>
    <row r="852" spans="1:10" s="161" customFormat="1">
      <c r="A852" s="161">
        <v>21000596</v>
      </c>
      <c r="B852" s="166" t="s">
        <v>238</v>
      </c>
      <c r="C852" s="166" t="s">
        <v>239</v>
      </c>
      <c r="D852" s="215">
        <v>10000</v>
      </c>
      <c r="E852" s="215"/>
      <c r="F852" s="166" t="s">
        <v>748</v>
      </c>
      <c r="G852" s="167">
        <v>44523</v>
      </c>
      <c r="H852" s="166" t="s">
        <v>1632</v>
      </c>
      <c r="I852" s="166" t="s">
        <v>1633</v>
      </c>
      <c r="J852" s="168" t="s">
        <v>1121</v>
      </c>
    </row>
    <row r="853" spans="1:10" s="161" customFormat="1">
      <c r="A853" s="161">
        <v>21000597</v>
      </c>
      <c r="B853" s="166" t="s">
        <v>238</v>
      </c>
      <c r="C853" s="166" t="s">
        <v>239</v>
      </c>
      <c r="D853" s="215">
        <v>10000</v>
      </c>
      <c r="E853" s="215"/>
      <c r="F853" s="166" t="s">
        <v>748</v>
      </c>
      <c r="G853" s="167">
        <v>44523</v>
      </c>
      <c r="H853" s="166" t="s">
        <v>1634</v>
      </c>
      <c r="I853" s="166" t="s">
        <v>1635</v>
      </c>
      <c r="J853" s="168" t="s">
        <v>1121</v>
      </c>
    </row>
    <row r="854" spans="1:10" s="161" customFormat="1">
      <c r="A854" s="161">
        <v>21000598</v>
      </c>
      <c r="B854" s="166" t="s">
        <v>238</v>
      </c>
      <c r="C854" s="166" t="s">
        <v>239</v>
      </c>
      <c r="D854" s="215">
        <v>10000</v>
      </c>
      <c r="E854" s="215"/>
      <c r="F854" s="166" t="s">
        <v>748</v>
      </c>
      <c r="G854" s="167">
        <v>44523</v>
      </c>
      <c r="H854" s="166" t="s">
        <v>1636</v>
      </c>
      <c r="I854" s="166" t="s">
        <v>1637</v>
      </c>
      <c r="J854" s="168" t="s">
        <v>1131</v>
      </c>
    </row>
    <row r="855" spans="1:10" s="161" customFormat="1">
      <c r="A855" s="161">
        <v>21000599</v>
      </c>
      <c r="B855" s="166" t="s">
        <v>238</v>
      </c>
      <c r="C855" s="166" t="s">
        <v>239</v>
      </c>
      <c r="D855" s="215">
        <v>20000</v>
      </c>
      <c r="E855" s="215"/>
      <c r="F855" s="166" t="s">
        <v>748</v>
      </c>
      <c r="G855" s="167">
        <v>44523</v>
      </c>
      <c r="H855" s="166" t="s">
        <v>1638</v>
      </c>
      <c r="I855" s="166" t="s">
        <v>1639</v>
      </c>
      <c r="J855" s="168" t="s">
        <v>1121</v>
      </c>
    </row>
    <row r="856" spans="1:10" s="161" customFormat="1">
      <c r="A856" s="161">
        <v>21000600</v>
      </c>
      <c r="B856" s="166" t="s">
        <v>238</v>
      </c>
      <c r="C856" s="166" t="s">
        <v>239</v>
      </c>
      <c r="D856" s="215">
        <v>10000</v>
      </c>
      <c r="E856" s="215"/>
      <c r="F856" s="166" t="s">
        <v>748</v>
      </c>
      <c r="G856" s="167">
        <v>44523</v>
      </c>
      <c r="H856" s="166" t="s">
        <v>1640</v>
      </c>
      <c r="I856" s="166" t="s">
        <v>1641</v>
      </c>
      <c r="J856" s="168" t="s">
        <v>1121</v>
      </c>
    </row>
    <row r="857" spans="1:10" s="161" customFormat="1">
      <c r="A857" s="161">
        <v>21000601</v>
      </c>
      <c r="B857" s="166" t="s">
        <v>238</v>
      </c>
      <c r="C857" s="166" t="s">
        <v>239</v>
      </c>
      <c r="D857" s="215">
        <v>10000</v>
      </c>
      <c r="E857" s="215"/>
      <c r="F857" s="166" t="s">
        <v>748</v>
      </c>
      <c r="G857" s="167">
        <v>44523</v>
      </c>
      <c r="H857" s="166" t="s">
        <v>1642</v>
      </c>
      <c r="I857" s="166" t="s">
        <v>1643</v>
      </c>
      <c r="J857" s="168" t="s">
        <v>1121</v>
      </c>
    </row>
    <row r="858" spans="1:10" s="161" customFormat="1">
      <c r="A858" s="161">
        <v>21000603</v>
      </c>
      <c r="B858" s="166" t="s">
        <v>238</v>
      </c>
      <c r="C858" s="166" t="s">
        <v>239</v>
      </c>
      <c r="D858" s="215">
        <v>10000</v>
      </c>
      <c r="E858" s="215"/>
      <c r="F858" s="166" t="s">
        <v>748</v>
      </c>
      <c r="G858" s="167">
        <v>44523</v>
      </c>
      <c r="H858" s="166" t="s">
        <v>1644</v>
      </c>
      <c r="I858" s="166" t="s">
        <v>1645</v>
      </c>
      <c r="J858" s="168" t="s">
        <v>1121</v>
      </c>
    </row>
    <row r="859" spans="1:10" s="161" customFormat="1">
      <c r="A859" s="161">
        <v>21000604</v>
      </c>
      <c r="B859" s="166" t="s">
        <v>238</v>
      </c>
      <c r="C859" s="166" t="s">
        <v>239</v>
      </c>
      <c r="D859" s="215">
        <v>10000</v>
      </c>
      <c r="E859" s="215"/>
      <c r="F859" s="166" t="s">
        <v>748</v>
      </c>
      <c r="G859" s="167">
        <v>44523</v>
      </c>
      <c r="H859" s="166" t="s">
        <v>1646</v>
      </c>
      <c r="I859" s="166" t="s">
        <v>1647</v>
      </c>
      <c r="J859" s="168" t="s">
        <v>1025</v>
      </c>
    </row>
    <row r="860" spans="1:10" s="161" customFormat="1">
      <c r="A860" s="161">
        <v>21000605</v>
      </c>
      <c r="B860" s="166" t="s">
        <v>238</v>
      </c>
      <c r="C860" s="166" t="s">
        <v>239</v>
      </c>
      <c r="D860" s="215">
        <v>10000</v>
      </c>
      <c r="E860" s="215"/>
      <c r="F860" s="166" t="s">
        <v>748</v>
      </c>
      <c r="G860" s="167">
        <v>44523</v>
      </c>
      <c r="H860" s="166" t="s">
        <v>1648</v>
      </c>
      <c r="I860" s="166" t="s">
        <v>1649</v>
      </c>
      <c r="J860" s="168" t="s">
        <v>1121</v>
      </c>
    </row>
    <row r="861" spans="1:10" s="161" customFormat="1">
      <c r="A861" s="161">
        <v>21000606</v>
      </c>
      <c r="B861" s="166" t="s">
        <v>238</v>
      </c>
      <c r="C861" s="166" t="s">
        <v>239</v>
      </c>
      <c r="D861" s="215">
        <v>10000</v>
      </c>
      <c r="E861" s="215"/>
      <c r="F861" s="166" t="s">
        <v>748</v>
      </c>
      <c r="G861" s="167">
        <v>44523</v>
      </c>
      <c r="H861" s="166" t="s">
        <v>1650</v>
      </c>
      <c r="I861" s="166" t="s">
        <v>1651</v>
      </c>
      <c r="J861" s="168" t="s">
        <v>1121</v>
      </c>
    </row>
    <row r="862" spans="1:10" s="161" customFormat="1">
      <c r="A862" s="161">
        <v>21000608</v>
      </c>
      <c r="B862" s="166" t="s">
        <v>238</v>
      </c>
      <c r="C862" s="166" t="s">
        <v>239</v>
      </c>
      <c r="D862" s="215">
        <v>10000</v>
      </c>
      <c r="E862" s="215"/>
      <c r="F862" s="166" t="s">
        <v>748</v>
      </c>
      <c r="G862" s="167">
        <v>44523</v>
      </c>
      <c r="H862" s="166" t="s">
        <v>1652</v>
      </c>
      <c r="I862" s="166" t="s">
        <v>1653</v>
      </c>
      <c r="J862" s="168" t="s">
        <v>1185</v>
      </c>
    </row>
    <row r="863" spans="1:10" s="161" customFormat="1">
      <c r="A863" s="161">
        <v>21000609</v>
      </c>
      <c r="B863" s="166" t="s">
        <v>238</v>
      </c>
      <c r="C863" s="166" t="s">
        <v>239</v>
      </c>
      <c r="D863" s="215">
        <v>150000</v>
      </c>
      <c r="E863" s="215"/>
      <c r="F863" s="166" t="s">
        <v>748</v>
      </c>
      <c r="G863" s="167">
        <v>44523</v>
      </c>
      <c r="H863" s="166" t="s">
        <v>1654</v>
      </c>
      <c r="I863" s="166" t="s">
        <v>587</v>
      </c>
      <c r="J863" s="168" t="s">
        <v>1131</v>
      </c>
    </row>
    <row r="864" spans="1:10" s="161" customFormat="1">
      <c r="A864" s="161">
        <v>21000610</v>
      </c>
      <c r="B864" s="166" t="s">
        <v>238</v>
      </c>
      <c r="C864" s="166" t="s">
        <v>239</v>
      </c>
      <c r="D864" s="215">
        <v>10000</v>
      </c>
      <c r="E864" s="215"/>
      <c r="F864" s="166" t="s">
        <v>748</v>
      </c>
      <c r="G864" s="167">
        <v>44523</v>
      </c>
      <c r="H864" s="166" t="s">
        <v>1655</v>
      </c>
      <c r="I864" s="166" t="s">
        <v>1656</v>
      </c>
      <c r="J864" s="168" t="s">
        <v>1131</v>
      </c>
    </row>
    <row r="865" spans="1:10" s="161" customFormat="1">
      <c r="A865" s="161">
        <v>21000611</v>
      </c>
      <c r="B865" s="166" t="s">
        <v>238</v>
      </c>
      <c r="C865" s="166" t="s">
        <v>239</v>
      </c>
      <c r="D865" s="215">
        <v>10000</v>
      </c>
      <c r="E865" s="215"/>
      <c r="F865" s="166" t="s">
        <v>748</v>
      </c>
      <c r="G865" s="167">
        <v>44523</v>
      </c>
      <c r="H865" s="166" t="s">
        <v>1657</v>
      </c>
      <c r="I865" s="166" t="s">
        <v>1658</v>
      </c>
      <c r="J865" s="168" t="s">
        <v>1131</v>
      </c>
    </row>
    <row r="866" spans="1:10" s="161" customFormat="1">
      <c r="A866" s="161">
        <v>21000615</v>
      </c>
      <c r="B866" s="166" t="s">
        <v>238</v>
      </c>
      <c r="C866" s="166" t="s">
        <v>239</v>
      </c>
      <c r="D866" s="215">
        <v>10000</v>
      </c>
      <c r="E866" s="215"/>
      <c r="F866" s="166" t="s">
        <v>748</v>
      </c>
      <c r="G866" s="167">
        <v>44523</v>
      </c>
      <c r="H866" s="166" t="s">
        <v>1659</v>
      </c>
      <c r="I866" s="166" t="s">
        <v>786</v>
      </c>
      <c r="J866" s="168" t="s">
        <v>1022</v>
      </c>
    </row>
    <row r="867" spans="1:10" s="161" customFormat="1">
      <c r="A867" s="161">
        <v>21000618</v>
      </c>
      <c r="B867" s="166" t="s">
        <v>238</v>
      </c>
      <c r="C867" s="166" t="s">
        <v>239</v>
      </c>
      <c r="D867" s="215">
        <v>10000</v>
      </c>
      <c r="E867" s="215"/>
      <c r="F867" s="166" t="s">
        <v>748</v>
      </c>
      <c r="G867" s="167">
        <v>44523</v>
      </c>
      <c r="H867" s="166" t="s">
        <v>1660</v>
      </c>
      <c r="I867" s="166" t="s">
        <v>1661</v>
      </c>
      <c r="J867" s="168" t="s">
        <v>1131</v>
      </c>
    </row>
    <row r="868" spans="1:10" s="161" customFormat="1">
      <c r="A868" s="161">
        <v>21000620</v>
      </c>
      <c r="B868" s="166" t="s">
        <v>238</v>
      </c>
      <c r="C868" s="166" t="s">
        <v>239</v>
      </c>
      <c r="D868" s="215">
        <v>40000</v>
      </c>
      <c r="E868" s="215"/>
      <c r="F868" s="166" t="s">
        <v>748</v>
      </c>
      <c r="G868" s="167">
        <v>44523</v>
      </c>
      <c r="H868" s="166" t="s">
        <v>1662</v>
      </c>
      <c r="I868" s="166" t="s">
        <v>1663</v>
      </c>
      <c r="J868" s="168" t="s">
        <v>1025</v>
      </c>
    </row>
    <row r="869" spans="1:10" s="161" customFormat="1">
      <c r="A869" s="161">
        <v>21000621</v>
      </c>
      <c r="B869" s="166" t="s">
        <v>238</v>
      </c>
      <c r="C869" s="166" t="s">
        <v>239</v>
      </c>
      <c r="D869" s="215">
        <v>150000</v>
      </c>
      <c r="E869" s="215"/>
      <c r="F869" s="166" t="s">
        <v>748</v>
      </c>
      <c r="G869" s="167">
        <v>44523</v>
      </c>
      <c r="H869" s="166" t="s">
        <v>1664</v>
      </c>
      <c r="I869" s="166" t="s">
        <v>1665</v>
      </c>
      <c r="J869" s="168" t="s">
        <v>1666</v>
      </c>
    </row>
    <row r="870" spans="1:10" s="161" customFormat="1">
      <c r="A870" s="161">
        <v>21000622</v>
      </c>
      <c r="B870" s="166" t="s">
        <v>238</v>
      </c>
      <c r="C870" s="166" t="s">
        <v>239</v>
      </c>
      <c r="D870" s="215">
        <v>10000</v>
      </c>
      <c r="E870" s="215"/>
      <c r="F870" s="166" t="s">
        <v>748</v>
      </c>
      <c r="G870" s="167">
        <v>44523</v>
      </c>
      <c r="H870" s="166" t="s">
        <v>1667</v>
      </c>
      <c r="I870" s="166" t="s">
        <v>1668</v>
      </c>
      <c r="J870" s="168" t="s">
        <v>1669</v>
      </c>
    </row>
    <row r="871" spans="1:10" s="161" customFormat="1">
      <c r="A871" s="161">
        <v>21000623</v>
      </c>
      <c r="B871" s="166" t="s">
        <v>238</v>
      </c>
      <c r="C871" s="166" t="s">
        <v>239</v>
      </c>
      <c r="D871" s="215">
        <v>10000</v>
      </c>
      <c r="E871" s="215"/>
      <c r="F871" s="166" t="s">
        <v>748</v>
      </c>
      <c r="G871" s="167">
        <v>44523</v>
      </c>
      <c r="H871" s="166" t="s">
        <v>1670</v>
      </c>
      <c r="I871" s="166" t="s">
        <v>1671</v>
      </c>
      <c r="J871" s="168" t="s">
        <v>1131</v>
      </c>
    </row>
    <row r="872" spans="1:10" s="161" customFormat="1">
      <c r="A872" s="161">
        <v>21000624</v>
      </c>
      <c r="B872" s="166" t="s">
        <v>238</v>
      </c>
      <c r="C872" s="166" t="s">
        <v>239</v>
      </c>
      <c r="D872" s="215">
        <v>10000</v>
      </c>
      <c r="E872" s="215"/>
      <c r="F872" s="166" t="s">
        <v>748</v>
      </c>
      <c r="G872" s="167">
        <v>44523</v>
      </c>
      <c r="H872" s="166" t="s">
        <v>1672</v>
      </c>
      <c r="I872" s="166" t="s">
        <v>1673</v>
      </c>
      <c r="J872" s="168" t="s">
        <v>1131</v>
      </c>
    </row>
    <row r="873" spans="1:10" s="161" customFormat="1">
      <c r="A873" s="161">
        <v>21000625</v>
      </c>
      <c r="B873" s="166" t="s">
        <v>238</v>
      </c>
      <c r="C873" s="166" t="s">
        <v>239</v>
      </c>
      <c r="D873" s="215">
        <v>10000</v>
      </c>
      <c r="E873" s="215"/>
      <c r="F873" s="166" t="s">
        <v>748</v>
      </c>
      <c r="G873" s="167">
        <v>44523</v>
      </c>
      <c r="H873" s="166" t="s">
        <v>1674</v>
      </c>
      <c r="I873" s="166" t="s">
        <v>1675</v>
      </c>
      <c r="J873" s="168" t="s">
        <v>1131</v>
      </c>
    </row>
    <row r="874" spans="1:10" s="161" customFormat="1">
      <c r="A874" s="161">
        <v>21000626</v>
      </c>
      <c r="B874" s="166" t="s">
        <v>238</v>
      </c>
      <c r="C874" s="166" t="s">
        <v>239</v>
      </c>
      <c r="D874" s="215">
        <v>20000</v>
      </c>
      <c r="E874" s="215"/>
      <c r="F874" s="166" t="s">
        <v>748</v>
      </c>
      <c r="G874" s="167">
        <v>44523</v>
      </c>
      <c r="H874" s="166" t="s">
        <v>1676</v>
      </c>
      <c r="I874" s="166" t="s">
        <v>1677</v>
      </c>
      <c r="J874" s="168" t="s">
        <v>1131</v>
      </c>
    </row>
    <row r="875" spans="1:10" s="161" customFormat="1">
      <c r="A875" s="161">
        <v>21000627</v>
      </c>
      <c r="B875" s="166" t="s">
        <v>238</v>
      </c>
      <c r="C875" s="166" t="s">
        <v>239</v>
      </c>
      <c r="D875" s="215">
        <v>150000</v>
      </c>
      <c r="E875" s="215"/>
      <c r="F875" s="166" t="s">
        <v>748</v>
      </c>
      <c r="G875" s="167">
        <v>44523</v>
      </c>
      <c r="H875" s="166" t="s">
        <v>1678</v>
      </c>
      <c r="I875" s="166" t="s">
        <v>1679</v>
      </c>
      <c r="J875" s="168" t="s">
        <v>1131</v>
      </c>
    </row>
    <row r="876" spans="1:10" s="161" customFormat="1">
      <c r="A876" s="161">
        <v>21000628</v>
      </c>
      <c r="B876" s="166" t="s">
        <v>238</v>
      </c>
      <c r="C876" s="166" t="s">
        <v>239</v>
      </c>
      <c r="D876" s="215">
        <v>40000</v>
      </c>
      <c r="E876" s="215"/>
      <c r="F876" s="166" t="s">
        <v>748</v>
      </c>
      <c r="G876" s="167">
        <v>44523</v>
      </c>
      <c r="H876" s="166" t="s">
        <v>1680</v>
      </c>
      <c r="I876" s="166" t="s">
        <v>1681</v>
      </c>
      <c r="J876" s="168" t="s">
        <v>1131</v>
      </c>
    </row>
    <row r="877" spans="1:10" s="161" customFormat="1">
      <c r="A877" s="161">
        <v>21000629</v>
      </c>
      <c r="B877" s="166" t="s">
        <v>238</v>
      </c>
      <c r="C877" s="166" t="s">
        <v>239</v>
      </c>
      <c r="D877" s="215">
        <v>10000</v>
      </c>
      <c r="E877" s="215"/>
      <c r="F877" s="166" t="s">
        <v>748</v>
      </c>
      <c r="G877" s="167">
        <v>44523</v>
      </c>
      <c r="H877" s="166" t="s">
        <v>1682</v>
      </c>
      <c r="I877" s="166" t="s">
        <v>1683</v>
      </c>
      <c r="J877" s="168" t="s">
        <v>1131</v>
      </c>
    </row>
    <row r="878" spans="1:10" s="161" customFormat="1">
      <c r="A878" s="161">
        <v>21000630</v>
      </c>
      <c r="B878" s="166" t="s">
        <v>238</v>
      </c>
      <c r="C878" s="166" t="s">
        <v>239</v>
      </c>
      <c r="D878" s="215">
        <v>10000</v>
      </c>
      <c r="E878" s="215"/>
      <c r="F878" s="166" t="s">
        <v>748</v>
      </c>
      <c r="G878" s="167">
        <v>44523</v>
      </c>
      <c r="H878" s="166" t="s">
        <v>1684</v>
      </c>
      <c r="I878" s="166" t="s">
        <v>1685</v>
      </c>
      <c r="J878" s="168" t="s">
        <v>1131</v>
      </c>
    </row>
    <row r="879" spans="1:10" s="161" customFormat="1">
      <c r="A879" s="161">
        <v>21000631</v>
      </c>
      <c r="B879" s="166" t="s">
        <v>238</v>
      </c>
      <c r="C879" s="166" t="s">
        <v>239</v>
      </c>
      <c r="D879" s="215">
        <v>10000</v>
      </c>
      <c r="E879" s="215"/>
      <c r="F879" s="166" t="s">
        <v>748</v>
      </c>
      <c r="G879" s="167">
        <v>44523</v>
      </c>
      <c r="H879" s="166" t="s">
        <v>1686</v>
      </c>
      <c r="I879" s="166" t="s">
        <v>1687</v>
      </c>
      <c r="J879" s="168" t="s">
        <v>1131</v>
      </c>
    </row>
    <row r="880" spans="1:10" s="161" customFormat="1">
      <c r="A880" s="161">
        <v>21000632</v>
      </c>
      <c r="B880" s="166" t="s">
        <v>238</v>
      </c>
      <c r="C880" s="166" t="s">
        <v>239</v>
      </c>
      <c r="D880" s="215">
        <v>10000</v>
      </c>
      <c r="E880" s="215"/>
      <c r="F880" s="166" t="s">
        <v>748</v>
      </c>
      <c r="G880" s="167">
        <v>44523</v>
      </c>
      <c r="H880" s="166" t="s">
        <v>1688</v>
      </c>
      <c r="I880" s="166" t="s">
        <v>1689</v>
      </c>
      <c r="J880" s="168" t="s">
        <v>1131</v>
      </c>
    </row>
    <row r="881" spans="1:10" s="161" customFormat="1">
      <c r="A881" s="161">
        <v>21000633</v>
      </c>
      <c r="B881" s="166" t="s">
        <v>238</v>
      </c>
      <c r="C881" s="166" t="s">
        <v>239</v>
      </c>
      <c r="D881" s="215">
        <v>10000</v>
      </c>
      <c r="E881" s="215"/>
      <c r="F881" s="166" t="s">
        <v>748</v>
      </c>
      <c r="G881" s="167">
        <v>44523</v>
      </c>
      <c r="H881" s="166" t="s">
        <v>1690</v>
      </c>
      <c r="I881" s="166" t="s">
        <v>1691</v>
      </c>
      <c r="J881" s="168" t="s">
        <v>1131</v>
      </c>
    </row>
    <row r="882" spans="1:10" s="161" customFormat="1">
      <c r="A882" s="161">
        <v>21000634</v>
      </c>
      <c r="B882" s="166" t="s">
        <v>238</v>
      </c>
      <c r="C882" s="166" t="s">
        <v>239</v>
      </c>
      <c r="D882" s="215">
        <v>10000</v>
      </c>
      <c r="E882" s="215"/>
      <c r="F882" s="166" t="s">
        <v>748</v>
      </c>
      <c r="G882" s="167">
        <v>44523</v>
      </c>
      <c r="H882" s="166" t="s">
        <v>1692</v>
      </c>
      <c r="I882" s="166" t="s">
        <v>788</v>
      </c>
      <c r="J882" s="168" t="s">
        <v>1131</v>
      </c>
    </row>
    <row r="883" spans="1:10" s="161" customFormat="1">
      <c r="A883" s="161">
        <v>21000635</v>
      </c>
      <c r="B883" s="166" t="s">
        <v>238</v>
      </c>
      <c r="C883" s="166" t="s">
        <v>239</v>
      </c>
      <c r="D883" s="215">
        <v>10000</v>
      </c>
      <c r="E883" s="215"/>
      <c r="F883" s="166" t="s">
        <v>748</v>
      </c>
      <c r="G883" s="167">
        <v>44523</v>
      </c>
      <c r="H883" s="166" t="s">
        <v>1693</v>
      </c>
      <c r="I883" s="166" t="s">
        <v>1694</v>
      </c>
      <c r="J883" s="168" t="s">
        <v>1131</v>
      </c>
    </row>
    <row r="884" spans="1:10" s="161" customFormat="1">
      <c r="A884" s="161">
        <v>21000636</v>
      </c>
      <c r="B884" s="166" t="s">
        <v>238</v>
      </c>
      <c r="C884" s="166" t="s">
        <v>239</v>
      </c>
      <c r="D884" s="215">
        <v>10000</v>
      </c>
      <c r="E884" s="215"/>
      <c r="F884" s="166" t="s">
        <v>748</v>
      </c>
      <c r="G884" s="167">
        <v>44523</v>
      </c>
      <c r="H884" s="166" t="s">
        <v>1695</v>
      </c>
      <c r="I884" s="166" t="s">
        <v>1696</v>
      </c>
      <c r="J884" s="168" t="s">
        <v>1131</v>
      </c>
    </row>
    <row r="885" spans="1:10" s="161" customFormat="1">
      <c r="A885" s="161">
        <v>21000637</v>
      </c>
      <c r="B885" s="166" t="s">
        <v>238</v>
      </c>
      <c r="C885" s="166" t="s">
        <v>239</v>
      </c>
      <c r="D885" s="215">
        <v>10000</v>
      </c>
      <c r="E885" s="215"/>
      <c r="F885" s="166" t="s">
        <v>748</v>
      </c>
      <c r="G885" s="167">
        <v>44523</v>
      </c>
      <c r="H885" s="166" t="s">
        <v>1697</v>
      </c>
      <c r="I885" s="166" t="s">
        <v>1698</v>
      </c>
      <c r="J885" s="168" t="s">
        <v>1131</v>
      </c>
    </row>
    <row r="886" spans="1:10" s="161" customFormat="1">
      <c r="A886" s="161">
        <v>21000643</v>
      </c>
      <c r="B886" s="166" t="s">
        <v>238</v>
      </c>
      <c r="C886" s="166" t="s">
        <v>239</v>
      </c>
      <c r="D886" s="215">
        <v>14400</v>
      </c>
      <c r="E886" s="215"/>
      <c r="F886" s="166" t="s">
        <v>748</v>
      </c>
      <c r="G886" s="167">
        <v>44523</v>
      </c>
      <c r="H886" s="166" t="s">
        <v>1699</v>
      </c>
      <c r="I886" s="166" t="s">
        <v>1700</v>
      </c>
      <c r="J886" s="168" t="s">
        <v>1701</v>
      </c>
    </row>
    <row r="887" spans="1:10" s="161" customFormat="1">
      <c r="A887" s="161">
        <v>21000650</v>
      </c>
      <c r="B887" s="166" t="s">
        <v>238</v>
      </c>
      <c r="C887" s="166" t="s">
        <v>239</v>
      </c>
      <c r="D887" s="215">
        <v>23562</v>
      </c>
      <c r="E887" s="215"/>
      <c r="F887" s="166" t="s">
        <v>748</v>
      </c>
      <c r="G887" s="167">
        <v>44526</v>
      </c>
      <c r="H887" s="166" t="s">
        <v>472</v>
      </c>
      <c r="I887" s="166" t="s">
        <v>244</v>
      </c>
      <c r="J887" s="168" t="s">
        <v>1702</v>
      </c>
    </row>
    <row r="888" spans="1:10" s="161" customFormat="1">
      <c r="B888" s="166"/>
      <c r="C888" s="166"/>
      <c r="D888" s="380">
        <f>SUM(D514:D887)</f>
        <v>8548887.4299999997</v>
      </c>
      <c r="E888" s="380"/>
      <c r="F888" s="166"/>
      <c r="G888" s="167"/>
      <c r="H888" s="166"/>
      <c r="I888" s="166"/>
      <c r="J888" s="168"/>
    </row>
    <row r="889" spans="1:10" s="161" customFormat="1">
      <c r="B889" s="166"/>
      <c r="C889" s="166"/>
      <c r="D889" s="215"/>
      <c r="E889" s="215"/>
      <c r="F889" s="166"/>
      <c r="G889" s="167"/>
      <c r="H889" s="166"/>
      <c r="I889" s="166"/>
      <c r="J889" s="168"/>
    </row>
    <row r="890" spans="1:10" s="161" customFormat="1">
      <c r="B890" s="166"/>
      <c r="C890" s="166"/>
      <c r="D890" s="215"/>
      <c r="E890" s="215"/>
      <c r="F890" s="166"/>
      <c r="G890" s="167"/>
      <c r="H890" s="166"/>
      <c r="I890" s="166"/>
      <c r="J890" s="168"/>
    </row>
    <row r="891" spans="1:10" s="161" customFormat="1" ht="18.75">
      <c r="A891" s="109" t="s">
        <v>1976</v>
      </c>
      <c r="B891" s="166"/>
      <c r="C891" s="166"/>
      <c r="D891" s="215"/>
      <c r="E891" s="215"/>
      <c r="F891" s="166"/>
      <c r="G891" s="167"/>
      <c r="H891" s="166"/>
      <c r="I891" s="166"/>
      <c r="J891" s="168"/>
    </row>
    <row r="892" spans="1:10" s="161" customFormat="1">
      <c r="A892" s="397" t="s">
        <v>746</v>
      </c>
      <c r="B892" s="397" t="s">
        <v>406</v>
      </c>
      <c r="C892" s="397" t="s">
        <v>233</v>
      </c>
      <c r="D892" s="398" t="s">
        <v>234</v>
      </c>
      <c r="E892" s="398"/>
      <c r="F892" s="397" t="s">
        <v>747</v>
      </c>
      <c r="G892" s="397" t="s">
        <v>407</v>
      </c>
      <c r="H892" s="397" t="s">
        <v>231</v>
      </c>
      <c r="I892" s="397" t="s">
        <v>236</v>
      </c>
      <c r="J892" s="401" t="s">
        <v>235</v>
      </c>
    </row>
    <row r="893" spans="1:10" s="196" customFormat="1">
      <c r="A893" s="196">
        <v>21000651</v>
      </c>
      <c r="B893" s="235" t="s">
        <v>238</v>
      </c>
      <c r="C893" s="235" t="s">
        <v>239</v>
      </c>
      <c r="D893" s="242">
        <v>7185.42</v>
      </c>
      <c r="E893" s="242"/>
      <c r="F893" s="235" t="s">
        <v>748</v>
      </c>
      <c r="G893" s="236">
        <v>44531</v>
      </c>
      <c r="H893" s="235" t="s">
        <v>1755</v>
      </c>
      <c r="I893" s="235" t="s">
        <v>1756</v>
      </c>
      <c r="J893" s="348" t="s">
        <v>1757</v>
      </c>
    </row>
    <row r="894" spans="1:10" s="196" customFormat="1">
      <c r="A894" s="196">
        <v>21000652</v>
      </c>
      <c r="B894" s="235" t="s">
        <v>238</v>
      </c>
      <c r="C894" s="235" t="s">
        <v>239</v>
      </c>
      <c r="D894" s="242">
        <v>7042.47</v>
      </c>
      <c r="E894" s="242"/>
      <c r="F894" s="235" t="s">
        <v>748</v>
      </c>
      <c r="G894" s="236">
        <v>44531</v>
      </c>
      <c r="H894" s="235" t="s">
        <v>1758</v>
      </c>
      <c r="I894" s="235" t="s">
        <v>1756</v>
      </c>
      <c r="J894" s="348" t="s">
        <v>1759</v>
      </c>
    </row>
    <row r="895" spans="1:10" s="196" customFormat="1">
      <c r="A895" s="196">
        <v>21000653</v>
      </c>
      <c r="B895" s="235" t="s">
        <v>238</v>
      </c>
      <c r="C895" s="235" t="s">
        <v>239</v>
      </c>
      <c r="D895" s="242">
        <v>6103.88</v>
      </c>
      <c r="E895" s="242"/>
      <c r="F895" s="235" t="s">
        <v>748</v>
      </c>
      <c r="G895" s="236">
        <v>44531</v>
      </c>
      <c r="H895" s="235" t="s">
        <v>1760</v>
      </c>
      <c r="I895" s="235" t="s">
        <v>1756</v>
      </c>
      <c r="J895" s="348" t="s">
        <v>1761</v>
      </c>
    </row>
    <row r="896" spans="1:10" s="196" customFormat="1">
      <c r="A896" s="196">
        <v>21000099</v>
      </c>
      <c r="B896" s="235" t="s">
        <v>238</v>
      </c>
      <c r="C896" s="235" t="s">
        <v>239</v>
      </c>
      <c r="D896" s="242">
        <v>22568.93</v>
      </c>
      <c r="E896" s="242"/>
      <c r="F896" s="235" t="s">
        <v>748</v>
      </c>
      <c r="G896" s="236">
        <v>44533</v>
      </c>
      <c r="H896" s="235" t="s">
        <v>657</v>
      </c>
      <c r="I896" s="235" t="s">
        <v>262</v>
      </c>
      <c r="J896" s="393" t="s">
        <v>1762</v>
      </c>
    </row>
    <row r="897" spans="1:10" s="196" customFormat="1">
      <c r="A897" s="196">
        <v>21000099</v>
      </c>
      <c r="B897" s="235" t="s">
        <v>238</v>
      </c>
      <c r="C897" s="235" t="s">
        <v>239</v>
      </c>
      <c r="D897" s="242">
        <v>270.83</v>
      </c>
      <c r="E897" s="242"/>
      <c r="F897" s="235" t="s">
        <v>748</v>
      </c>
      <c r="G897" s="236">
        <v>44533</v>
      </c>
      <c r="H897" s="235" t="s">
        <v>657</v>
      </c>
      <c r="I897" s="235" t="s">
        <v>393</v>
      </c>
      <c r="J897" s="348" t="s">
        <v>1762</v>
      </c>
    </row>
    <row r="898" spans="1:10" s="196" customFormat="1">
      <c r="A898" s="196">
        <v>21000099</v>
      </c>
      <c r="B898" s="235" t="s">
        <v>238</v>
      </c>
      <c r="C898" s="235" t="s">
        <v>239</v>
      </c>
      <c r="D898" s="242">
        <v>-270.83</v>
      </c>
      <c r="E898" s="242"/>
      <c r="F898" s="235" t="s">
        <v>748</v>
      </c>
      <c r="G898" s="236">
        <v>44533</v>
      </c>
      <c r="H898" s="235" t="s">
        <v>657</v>
      </c>
      <c r="I898" s="235" t="s">
        <v>262</v>
      </c>
      <c r="J898" s="348" t="s">
        <v>1762</v>
      </c>
    </row>
    <row r="899" spans="1:10" s="196" customFormat="1">
      <c r="A899" s="196">
        <v>21000100</v>
      </c>
      <c r="B899" s="235" t="s">
        <v>238</v>
      </c>
      <c r="C899" s="235" t="s">
        <v>239</v>
      </c>
      <c r="D899" s="242">
        <v>69615.62</v>
      </c>
      <c r="E899" s="242"/>
      <c r="F899" s="235" t="s">
        <v>748</v>
      </c>
      <c r="G899" s="236">
        <v>44533</v>
      </c>
      <c r="H899" s="235" t="s">
        <v>657</v>
      </c>
      <c r="I899" s="235" t="s">
        <v>262</v>
      </c>
      <c r="J899" s="348" t="s">
        <v>1763</v>
      </c>
    </row>
    <row r="900" spans="1:10" s="196" customFormat="1">
      <c r="A900" s="196">
        <v>21000100</v>
      </c>
      <c r="B900" s="235" t="s">
        <v>238</v>
      </c>
      <c r="C900" s="235" t="s">
        <v>239</v>
      </c>
      <c r="D900" s="242">
        <v>835.39</v>
      </c>
      <c r="E900" s="242"/>
      <c r="F900" s="235" t="s">
        <v>748</v>
      </c>
      <c r="G900" s="236">
        <v>44533</v>
      </c>
      <c r="H900" s="235" t="s">
        <v>657</v>
      </c>
      <c r="I900" s="235" t="s">
        <v>393</v>
      </c>
      <c r="J900" s="393" t="s">
        <v>1763</v>
      </c>
    </row>
    <row r="901" spans="1:10" s="196" customFormat="1">
      <c r="A901" s="196">
        <v>21000100</v>
      </c>
      <c r="B901" s="235" t="s">
        <v>238</v>
      </c>
      <c r="C901" s="235" t="s">
        <v>239</v>
      </c>
      <c r="D901" s="242">
        <v>-835.39</v>
      </c>
      <c r="E901" s="242"/>
      <c r="F901" s="235" t="s">
        <v>748</v>
      </c>
      <c r="G901" s="236">
        <v>44533</v>
      </c>
      <c r="H901" s="235" t="s">
        <v>657</v>
      </c>
      <c r="I901" s="235" t="s">
        <v>262</v>
      </c>
      <c r="J901" s="348" t="s">
        <v>1763</v>
      </c>
    </row>
    <row r="902" spans="1:10" s="196" customFormat="1">
      <c r="A902" s="196">
        <v>21000101</v>
      </c>
      <c r="B902" s="235" t="s">
        <v>238</v>
      </c>
      <c r="C902" s="235" t="s">
        <v>239</v>
      </c>
      <c r="D902" s="242">
        <v>29573.78</v>
      </c>
      <c r="E902" s="242"/>
      <c r="F902" s="235" t="s">
        <v>748</v>
      </c>
      <c r="G902" s="236">
        <v>44533</v>
      </c>
      <c r="H902" s="235" t="s">
        <v>1764</v>
      </c>
      <c r="I902" s="235" t="s">
        <v>262</v>
      </c>
      <c r="J902" s="348" t="s">
        <v>1763</v>
      </c>
    </row>
    <row r="903" spans="1:10" s="196" customFormat="1">
      <c r="A903" s="196">
        <v>21000101</v>
      </c>
      <c r="B903" s="235" t="s">
        <v>238</v>
      </c>
      <c r="C903" s="235" t="s">
        <v>239</v>
      </c>
      <c r="D903" s="242">
        <v>354.88</v>
      </c>
      <c r="E903" s="242"/>
      <c r="F903" s="235" t="s">
        <v>748</v>
      </c>
      <c r="G903" s="236">
        <v>44533</v>
      </c>
      <c r="H903" s="235" t="s">
        <v>1764</v>
      </c>
      <c r="I903" s="235" t="s">
        <v>393</v>
      </c>
      <c r="J903" s="348" t="s">
        <v>1763</v>
      </c>
    </row>
    <row r="904" spans="1:10" s="196" customFormat="1">
      <c r="A904" s="196">
        <v>21000101</v>
      </c>
      <c r="B904" s="235" t="s">
        <v>238</v>
      </c>
      <c r="C904" s="235" t="s">
        <v>239</v>
      </c>
      <c r="D904" s="242">
        <v>-354.88</v>
      </c>
      <c r="E904" s="242"/>
      <c r="F904" s="235" t="s">
        <v>748</v>
      </c>
      <c r="G904" s="236">
        <v>44533</v>
      </c>
      <c r="H904" s="235" t="s">
        <v>1764</v>
      </c>
      <c r="I904" s="235" t="s">
        <v>262</v>
      </c>
      <c r="J904" s="348" t="s">
        <v>1763</v>
      </c>
    </row>
    <row r="905" spans="1:10" s="196" customFormat="1">
      <c r="A905" s="196">
        <v>21000102</v>
      </c>
      <c r="B905" s="235" t="s">
        <v>238</v>
      </c>
      <c r="C905" s="235" t="s">
        <v>239</v>
      </c>
      <c r="D905" s="242">
        <v>273263.55</v>
      </c>
      <c r="E905" s="242"/>
      <c r="F905" s="235" t="s">
        <v>748</v>
      </c>
      <c r="G905" s="236">
        <v>44536</v>
      </c>
      <c r="H905" s="235" t="s">
        <v>872</v>
      </c>
      <c r="I905" s="235" t="s">
        <v>391</v>
      </c>
      <c r="J905" s="348" t="s">
        <v>1765</v>
      </c>
    </row>
    <row r="906" spans="1:10" s="196" customFormat="1">
      <c r="A906" s="196">
        <v>21000102</v>
      </c>
      <c r="B906" s="235" t="s">
        <v>238</v>
      </c>
      <c r="C906" s="235" t="s">
        <v>239</v>
      </c>
      <c r="D906" s="242">
        <v>4160.43</v>
      </c>
      <c r="E906" s="242"/>
      <c r="F906" s="235" t="s">
        <v>748</v>
      </c>
      <c r="G906" s="236">
        <v>44536</v>
      </c>
      <c r="H906" s="235" t="s">
        <v>872</v>
      </c>
      <c r="I906" s="235" t="s">
        <v>392</v>
      </c>
      <c r="J906" s="348" t="s">
        <v>1765</v>
      </c>
    </row>
    <row r="907" spans="1:10" s="196" customFormat="1">
      <c r="A907" s="196">
        <v>21000102</v>
      </c>
      <c r="B907" s="235" t="s">
        <v>238</v>
      </c>
      <c r="C907" s="235" t="s">
        <v>239</v>
      </c>
      <c r="D907" s="242">
        <v>-4160.43</v>
      </c>
      <c r="E907" s="242"/>
      <c r="F907" s="235" t="s">
        <v>748</v>
      </c>
      <c r="G907" s="236">
        <v>44536</v>
      </c>
      <c r="H907" s="235" t="s">
        <v>872</v>
      </c>
      <c r="I907" s="235" t="s">
        <v>391</v>
      </c>
      <c r="J907" s="348" t="s">
        <v>1765</v>
      </c>
    </row>
    <row r="908" spans="1:10" s="196" customFormat="1">
      <c r="A908" s="196">
        <v>21000102</v>
      </c>
      <c r="B908" s="235" t="s">
        <v>238</v>
      </c>
      <c r="C908" s="235" t="s">
        <v>239</v>
      </c>
      <c r="D908" s="242">
        <v>3279.16</v>
      </c>
      <c r="E908" s="242"/>
      <c r="F908" s="235" t="s">
        <v>748</v>
      </c>
      <c r="G908" s="236">
        <v>44536</v>
      </c>
      <c r="H908" s="235" t="s">
        <v>872</v>
      </c>
      <c r="I908" s="235" t="s">
        <v>393</v>
      </c>
      <c r="J908" s="348" t="s">
        <v>1765</v>
      </c>
    </row>
    <row r="909" spans="1:10" s="196" customFormat="1">
      <c r="A909" s="196">
        <v>21000102</v>
      </c>
      <c r="B909" s="235" t="s">
        <v>238</v>
      </c>
      <c r="C909" s="235" t="s">
        <v>239</v>
      </c>
      <c r="D909" s="242">
        <v>-3279.16</v>
      </c>
      <c r="E909" s="242"/>
      <c r="F909" s="235" t="s">
        <v>748</v>
      </c>
      <c r="G909" s="236">
        <v>44536</v>
      </c>
      <c r="H909" s="235" t="s">
        <v>872</v>
      </c>
      <c r="I909" s="235" t="s">
        <v>391</v>
      </c>
      <c r="J909" s="348" t="s">
        <v>1765</v>
      </c>
    </row>
    <row r="910" spans="1:10" s="196" customFormat="1">
      <c r="A910" s="196">
        <v>21000104</v>
      </c>
      <c r="B910" s="235" t="s">
        <v>238</v>
      </c>
      <c r="C910" s="235" t="s">
        <v>239</v>
      </c>
      <c r="D910" s="242">
        <v>43485.01</v>
      </c>
      <c r="E910" s="242"/>
      <c r="F910" s="235" t="s">
        <v>748</v>
      </c>
      <c r="G910" s="236">
        <v>44536</v>
      </c>
      <c r="H910" s="235" t="s">
        <v>855</v>
      </c>
      <c r="I910" s="235" t="s">
        <v>391</v>
      </c>
      <c r="J910" s="348" t="s">
        <v>1766</v>
      </c>
    </row>
    <row r="911" spans="1:10" s="196" customFormat="1">
      <c r="A911" s="196">
        <v>21000104</v>
      </c>
      <c r="B911" s="235" t="s">
        <v>238</v>
      </c>
      <c r="C911" s="235" t="s">
        <v>239</v>
      </c>
      <c r="D911" s="242">
        <v>662.05</v>
      </c>
      <c r="E911" s="242"/>
      <c r="F911" s="235" t="s">
        <v>748</v>
      </c>
      <c r="G911" s="236">
        <v>44536</v>
      </c>
      <c r="H911" s="235" t="s">
        <v>855</v>
      </c>
      <c r="I911" s="235" t="s">
        <v>392</v>
      </c>
      <c r="J911" s="348" t="s">
        <v>1766</v>
      </c>
    </row>
    <row r="912" spans="1:10" s="196" customFormat="1">
      <c r="A912" s="196">
        <v>21000104</v>
      </c>
      <c r="B912" s="235" t="s">
        <v>238</v>
      </c>
      <c r="C912" s="235" t="s">
        <v>239</v>
      </c>
      <c r="D912" s="242">
        <v>-662.05</v>
      </c>
      <c r="E912" s="242"/>
      <c r="F912" s="235" t="s">
        <v>748</v>
      </c>
      <c r="G912" s="236">
        <v>44536</v>
      </c>
      <c r="H912" s="235" t="s">
        <v>855</v>
      </c>
      <c r="I912" s="235" t="s">
        <v>391</v>
      </c>
      <c r="J912" s="348" t="s">
        <v>1766</v>
      </c>
    </row>
    <row r="913" spans="1:10" s="196" customFormat="1">
      <c r="A913" s="196">
        <v>21000104</v>
      </c>
      <c r="B913" s="235" t="s">
        <v>238</v>
      </c>
      <c r="C913" s="235" t="s">
        <v>239</v>
      </c>
      <c r="D913" s="242">
        <v>521.82000000000005</v>
      </c>
      <c r="E913" s="242"/>
      <c r="F913" s="235" t="s">
        <v>748</v>
      </c>
      <c r="G913" s="236">
        <v>44536</v>
      </c>
      <c r="H913" s="235" t="s">
        <v>855</v>
      </c>
      <c r="I913" s="235" t="s">
        <v>393</v>
      </c>
      <c r="J913" s="348" t="s">
        <v>1766</v>
      </c>
    </row>
    <row r="914" spans="1:10" s="196" customFormat="1">
      <c r="A914" s="196">
        <v>21000104</v>
      </c>
      <c r="B914" s="235" t="s">
        <v>238</v>
      </c>
      <c r="C914" s="235" t="s">
        <v>239</v>
      </c>
      <c r="D914" s="242">
        <v>-521.82000000000005</v>
      </c>
      <c r="E914" s="242"/>
      <c r="F914" s="235" t="s">
        <v>748</v>
      </c>
      <c r="G914" s="236">
        <v>44536</v>
      </c>
      <c r="H914" s="235" t="s">
        <v>855</v>
      </c>
      <c r="I914" s="235" t="s">
        <v>391</v>
      </c>
      <c r="J914" s="348" t="s">
        <v>1766</v>
      </c>
    </row>
    <row r="915" spans="1:10" s="196" customFormat="1">
      <c r="A915" s="196">
        <v>21000654</v>
      </c>
      <c r="B915" s="235" t="s">
        <v>238</v>
      </c>
      <c r="C915" s="235" t="s">
        <v>239</v>
      </c>
      <c r="D915" s="242">
        <v>30000</v>
      </c>
      <c r="E915" s="242"/>
      <c r="F915" s="235" t="s">
        <v>748</v>
      </c>
      <c r="G915" s="236">
        <v>44536</v>
      </c>
      <c r="H915" s="235" t="s">
        <v>1767</v>
      </c>
      <c r="I915" s="235" t="s">
        <v>1479</v>
      </c>
      <c r="J915" s="348" t="s">
        <v>1768</v>
      </c>
    </row>
    <row r="916" spans="1:10" s="196" customFormat="1">
      <c r="A916" s="196">
        <v>21000655</v>
      </c>
      <c r="B916" s="235" t="s">
        <v>238</v>
      </c>
      <c r="C916" s="235" t="s">
        <v>239</v>
      </c>
      <c r="D916" s="242">
        <v>54500</v>
      </c>
      <c r="E916" s="242"/>
      <c r="F916" s="235" t="s">
        <v>748</v>
      </c>
      <c r="G916" s="236">
        <v>44536</v>
      </c>
      <c r="H916" s="235" t="s">
        <v>1769</v>
      </c>
      <c r="I916" s="235" t="s">
        <v>1279</v>
      </c>
      <c r="J916" s="348" t="s">
        <v>1768</v>
      </c>
    </row>
    <row r="917" spans="1:10" s="196" customFormat="1">
      <c r="A917" s="196">
        <v>21000656</v>
      </c>
      <c r="B917" s="235" t="s">
        <v>238</v>
      </c>
      <c r="C917" s="235" t="s">
        <v>239</v>
      </c>
      <c r="D917" s="242">
        <v>20000</v>
      </c>
      <c r="E917" s="242"/>
      <c r="F917" s="235" t="s">
        <v>748</v>
      </c>
      <c r="G917" s="236">
        <v>44536</v>
      </c>
      <c r="H917" s="235" t="s">
        <v>1770</v>
      </c>
      <c r="I917" s="235" t="s">
        <v>1292</v>
      </c>
      <c r="J917" s="348" t="s">
        <v>1768</v>
      </c>
    </row>
    <row r="918" spans="1:10" s="196" customFormat="1">
      <c r="A918" s="196">
        <v>21000657</v>
      </c>
      <c r="B918" s="235" t="s">
        <v>238</v>
      </c>
      <c r="C918" s="235" t="s">
        <v>239</v>
      </c>
      <c r="D918" s="242">
        <v>20000</v>
      </c>
      <c r="E918" s="242"/>
      <c r="F918" s="235" t="s">
        <v>748</v>
      </c>
      <c r="G918" s="236">
        <v>44536</v>
      </c>
      <c r="H918" s="235" t="s">
        <v>1771</v>
      </c>
      <c r="I918" s="235" t="s">
        <v>1294</v>
      </c>
      <c r="J918" s="348" t="s">
        <v>1768</v>
      </c>
    </row>
    <row r="919" spans="1:10" s="196" customFormat="1">
      <c r="A919" s="196">
        <v>21000658</v>
      </c>
      <c r="B919" s="235" t="s">
        <v>238</v>
      </c>
      <c r="C919" s="235" t="s">
        <v>239</v>
      </c>
      <c r="D919" s="242">
        <v>20000</v>
      </c>
      <c r="E919" s="242"/>
      <c r="F919" s="235" t="s">
        <v>748</v>
      </c>
      <c r="G919" s="236">
        <v>44536</v>
      </c>
      <c r="H919" s="235" t="s">
        <v>1772</v>
      </c>
      <c r="I919" s="235" t="s">
        <v>1773</v>
      </c>
      <c r="J919" s="348" t="s">
        <v>1768</v>
      </c>
    </row>
    <row r="920" spans="1:10" s="196" customFormat="1">
      <c r="A920" s="196">
        <v>21000659</v>
      </c>
      <c r="B920" s="235" t="s">
        <v>238</v>
      </c>
      <c r="C920" s="235" t="s">
        <v>239</v>
      </c>
      <c r="D920" s="242">
        <v>30000</v>
      </c>
      <c r="E920" s="242"/>
      <c r="F920" s="235" t="s">
        <v>748</v>
      </c>
      <c r="G920" s="236">
        <v>44536</v>
      </c>
      <c r="H920" s="235" t="s">
        <v>1774</v>
      </c>
      <c r="I920" s="235" t="s">
        <v>1775</v>
      </c>
      <c r="J920" s="348" t="s">
        <v>1768</v>
      </c>
    </row>
    <row r="921" spans="1:10" s="196" customFormat="1">
      <c r="A921" s="196">
        <v>21000660</v>
      </c>
      <c r="B921" s="235" t="s">
        <v>238</v>
      </c>
      <c r="C921" s="235" t="s">
        <v>239</v>
      </c>
      <c r="D921" s="242">
        <v>20000</v>
      </c>
      <c r="E921" s="242"/>
      <c r="F921" s="235" t="s">
        <v>748</v>
      </c>
      <c r="G921" s="236">
        <v>44536</v>
      </c>
      <c r="H921" s="235" t="s">
        <v>1776</v>
      </c>
      <c r="I921" s="235" t="s">
        <v>1306</v>
      </c>
      <c r="J921" s="348" t="s">
        <v>1768</v>
      </c>
    </row>
    <row r="922" spans="1:10" s="196" customFormat="1">
      <c r="A922" s="196">
        <v>21000661</v>
      </c>
      <c r="B922" s="235" t="s">
        <v>238</v>
      </c>
      <c r="C922" s="235" t="s">
        <v>239</v>
      </c>
      <c r="D922" s="242">
        <v>20000</v>
      </c>
      <c r="E922" s="242"/>
      <c r="F922" s="235" t="s">
        <v>748</v>
      </c>
      <c r="G922" s="236">
        <v>44536</v>
      </c>
      <c r="H922" s="235" t="s">
        <v>1777</v>
      </c>
      <c r="I922" s="235" t="s">
        <v>1312</v>
      </c>
      <c r="J922" s="348" t="s">
        <v>1768</v>
      </c>
    </row>
    <row r="923" spans="1:10" s="196" customFormat="1">
      <c r="A923" s="196">
        <v>21000662</v>
      </c>
      <c r="B923" s="235" t="s">
        <v>238</v>
      </c>
      <c r="C923" s="235" t="s">
        <v>239</v>
      </c>
      <c r="D923" s="242">
        <v>20000</v>
      </c>
      <c r="E923" s="242"/>
      <c r="F923" s="235" t="s">
        <v>748</v>
      </c>
      <c r="G923" s="236">
        <v>44536</v>
      </c>
      <c r="H923" s="235" t="s">
        <v>1778</v>
      </c>
      <c r="I923" s="235" t="s">
        <v>1318</v>
      </c>
      <c r="J923" s="348" t="s">
        <v>1768</v>
      </c>
    </row>
    <row r="924" spans="1:10" s="196" customFormat="1">
      <c r="A924" s="196">
        <v>21000663</v>
      </c>
      <c r="B924" s="235" t="s">
        <v>238</v>
      </c>
      <c r="C924" s="235" t="s">
        <v>239</v>
      </c>
      <c r="D924" s="242">
        <v>30000</v>
      </c>
      <c r="E924" s="242"/>
      <c r="F924" s="235" t="s">
        <v>748</v>
      </c>
      <c r="G924" s="236">
        <v>44536</v>
      </c>
      <c r="H924" s="235" t="s">
        <v>1779</v>
      </c>
      <c r="I924" s="235" t="s">
        <v>1326</v>
      </c>
      <c r="J924" s="348" t="s">
        <v>1768</v>
      </c>
    </row>
    <row r="925" spans="1:10" s="196" customFormat="1">
      <c r="A925" s="196">
        <v>21000664</v>
      </c>
      <c r="B925" s="235" t="s">
        <v>238</v>
      </c>
      <c r="C925" s="235" t="s">
        <v>239</v>
      </c>
      <c r="D925" s="242">
        <v>20000</v>
      </c>
      <c r="E925" s="242"/>
      <c r="F925" s="235" t="s">
        <v>748</v>
      </c>
      <c r="G925" s="236">
        <v>44536</v>
      </c>
      <c r="H925" s="235" t="s">
        <v>1780</v>
      </c>
      <c r="I925" s="235" t="s">
        <v>1338</v>
      </c>
      <c r="J925" s="348" t="s">
        <v>1768</v>
      </c>
    </row>
    <row r="926" spans="1:10" s="196" customFormat="1">
      <c r="A926" s="196">
        <v>21000665</v>
      </c>
      <c r="B926" s="235" t="s">
        <v>238</v>
      </c>
      <c r="C926" s="235" t="s">
        <v>239</v>
      </c>
      <c r="D926" s="242">
        <v>54500</v>
      </c>
      <c r="E926" s="242"/>
      <c r="F926" s="235" t="s">
        <v>748</v>
      </c>
      <c r="G926" s="236">
        <v>44536</v>
      </c>
      <c r="H926" s="235" t="s">
        <v>1781</v>
      </c>
      <c r="I926" s="235" t="s">
        <v>1370</v>
      </c>
      <c r="J926" s="348" t="s">
        <v>1768</v>
      </c>
    </row>
    <row r="927" spans="1:10" s="196" customFormat="1">
      <c r="A927" s="196">
        <v>21000666</v>
      </c>
      <c r="B927" s="235" t="s">
        <v>238</v>
      </c>
      <c r="C927" s="235" t="s">
        <v>239</v>
      </c>
      <c r="D927" s="242">
        <v>30000</v>
      </c>
      <c r="E927" s="242"/>
      <c r="F927" s="235" t="s">
        <v>748</v>
      </c>
      <c r="G927" s="236">
        <v>44536</v>
      </c>
      <c r="H927" s="235" t="s">
        <v>1782</v>
      </c>
      <c r="I927" s="235" t="s">
        <v>1406</v>
      </c>
      <c r="J927" s="348" t="s">
        <v>1768</v>
      </c>
    </row>
    <row r="928" spans="1:10" s="196" customFormat="1">
      <c r="A928" s="196">
        <v>21000667</v>
      </c>
      <c r="B928" s="235" t="s">
        <v>238</v>
      </c>
      <c r="C928" s="235" t="s">
        <v>239</v>
      </c>
      <c r="D928" s="242">
        <v>20000</v>
      </c>
      <c r="E928" s="242"/>
      <c r="F928" s="235" t="s">
        <v>748</v>
      </c>
      <c r="G928" s="236">
        <v>44536</v>
      </c>
      <c r="H928" s="235" t="s">
        <v>1783</v>
      </c>
      <c r="I928" s="235" t="s">
        <v>1418</v>
      </c>
      <c r="J928" s="348" t="s">
        <v>1768</v>
      </c>
    </row>
    <row r="929" spans="1:10" s="196" customFormat="1">
      <c r="A929" s="196">
        <v>21000668</v>
      </c>
      <c r="B929" s="235" t="s">
        <v>238</v>
      </c>
      <c r="C929" s="235" t="s">
        <v>239</v>
      </c>
      <c r="D929" s="242">
        <v>30000</v>
      </c>
      <c r="E929" s="242"/>
      <c r="F929" s="235" t="s">
        <v>748</v>
      </c>
      <c r="G929" s="236">
        <v>44536</v>
      </c>
      <c r="H929" s="235" t="s">
        <v>1784</v>
      </c>
      <c r="I929" s="235" t="s">
        <v>1432</v>
      </c>
      <c r="J929" s="348" t="s">
        <v>1768</v>
      </c>
    </row>
    <row r="930" spans="1:10" s="196" customFormat="1">
      <c r="A930" s="196">
        <v>21000669</v>
      </c>
      <c r="B930" s="235" t="s">
        <v>238</v>
      </c>
      <c r="C930" s="235" t="s">
        <v>239</v>
      </c>
      <c r="D930" s="242">
        <v>20000</v>
      </c>
      <c r="E930" s="242"/>
      <c r="F930" s="235" t="s">
        <v>748</v>
      </c>
      <c r="G930" s="236">
        <v>44536</v>
      </c>
      <c r="H930" s="235" t="s">
        <v>1785</v>
      </c>
      <c r="I930" s="235" t="s">
        <v>1453</v>
      </c>
      <c r="J930" s="348" t="s">
        <v>1768</v>
      </c>
    </row>
    <row r="931" spans="1:10" s="196" customFormat="1">
      <c r="A931" s="196">
        <v>21000670</v>
      </c>
      <c r="B931" s="235" t="s">
        <v>238</v>
      </c>
      <c r="C931" s="235" t="s">
        <v>239</v>
      </c>
      <c r="D931" s="242">
        <v>20000</v>
      </c>
      <c r="E931" s="242"/>
      <c r="F931" s="235" t="s">
        <v>748</v>
      </c>
      <c r="G931" s="236">
        <v>44536</v>
      </c>
      <c r="H931" s="235" t="s">
        <v>1786</v>
      </c>
      <c r="I931" s="235" t="s">
        <v>769</v>
      </c>
      <c r="J931" s="348" t="s">
        <v>1768</v>
      </c>
    </row>
    <row r="932" spans="1:10" s="196" customFormat="1">
      <c r="A932" s="196">
        <v>21000671</v>
      </c>
      <c r="B932" s="235" t="s">
        <v>238</v>
      </c>
      <c r="C932" s="235" t="s">
        <v>239</v>
      </c>
      <c r="D932" s="242">
        <v>20000</v>
      </c>
      <c r="E932" s="242"/>
      <c r="F932" s="235" t="s">
        <v>748</v>
      </c>
      <c r="G932" s="236">
        <v>44536</v>
      </c>
      <c r="H932" s="235" t="s">
        <v>1787</v>
      </c>
      <c r="I932" s="235" t="s">
        <v>1498</v>
      </c>
      <c r="J932" s="348" t="s">
        <v>1768</v>
      </c>
    </row>
    <row r="933" spans="1:10" s="196" customFormat="1">
      <c r="A933" s="196">
        <v>21000672</v>
      </c>
      <c r="B933" s="235" t="s">
        <v>238</v>
      </c>
      <c r="C933" s="235" t="s">
        <v>239</v>
      </c>
      <c r="D933" s="242">
        <v>20000</v>
      </c>
      <c r="E933" s="242"/>
      <c r="F933" s="235" t="s">
        <v>748</v>
      </c>
      <c r="G933" s="236">
        <v>44536</v>
      </c>
      <c r="H933" s="235" t="s">
        <v>1788</v>
      </c>
      <c r="I933" s="235" t="s">
        <v>1508</v>
      </c>
      <c r="J933" s="348" t="s">
        <v>1768</v>
      </c>
    </row>
    <row r="934" spans="1:10" s="196" customFormat="1">
      <c r="A934" s="196">
        <v>21000673</v>
      </c>
      <c r="B934" s="235" t="s">
        <v>238</v>
      </c>
      <c r="C934" s="235" t="s">
        <v>239</v>
      </c>
      <c r="D934" s="242">
        <v>20000</v>
      </c>
      <c r="E934" s="242"/>
      <c r="F934" s="235" t="s">
        <v>748</v>
      </c>
      <c r="G934" s="236">
        <v>44536</v>
      </c>
      <c r="H934" s="235" t="s">
        <v>1789</v>
      </c>
      <c r="I934" s="235" t="s">
        <v>774</v>
      </c>
      <c r="J934" s="348" t="s">
        <v>1768</v>
      </c>
    </row>
    <row r="935" spans="1:10" s="196" customFormat="1">
      <c r="A935" s="196">
        <v>21000674</v>
      </c>
      <c r="B935" s="235" t="s">
        <v>238</v>
      </c>
      <c r="C935" s="235" t="s">
        <v>239</v>
      </c>
      <c r="D935" s="242">
        <v>20000</v>
      </c>
      <c r="E935" s="242"/>
      <c r="F935" s="235" t="s">
        <v>748</v>
      </c>
      <c r="G935" s="236">
        <v>44536</v>
      </c>
      <c r="H935" s="235" t="s">
        <v>1790</v>
      </c>
      <c r="I935" s="235" t="s">
        <v>1060</v>
      </c>
      <c r="J935" s="348" t="s">
        <v>1768</v>
      </c>
    </row>
    <row r="936" spans="1:10" s="196" customFormat="1">
      <c r="A936" s="196">
        <v>21000675</v>
      </c>
      <c r="B936" s="235" t="s">
        <v>238</v>
      </c>
      <c r="C936" s="235" t="s">
        <v>239</v>
      </c>
      <c r="D936" s="242">
        <v>20000</v>
      </c>
      <c r="E936" s="242"/>
      <c r="F936" s="235" t="s">
        <v>748</v>
      </c>
      <c r="G936" s="236">
        <v>44536</v>
      </c>
      <c r="H936" s="235" t="s">
        <v>1791</v>
      </c>
      <c r="I936" s="235" t="s">
        <v>1068</v>
      </c>
      <c r="J936" s="348" t="s">
        <v>1768</v>
      </c>
    </row>
    <row r="937" spans="1:10" s="196" customFormat="1">
      <c r="A937" s="196">
        <v>21000676</v>
      </c>
      <c r="B937" s="235" t="s">
        <v>238</v>
      </c>
      <c r="C937" s="235" t="s">
        <v>239</v>
      </c>
      <c r="D937" s="242">
        <v>30000</v>
      </c>
      <c r="E937" s="242"/>
      <c r="F937" s="235" t="s">
        <v>748</v>
      </c>
      <c r="G937" s="236">
        <v>44536</v>
      </c>
      <c r="H937" s="235" t="s">
        <v>1792</v>
      </c>
      <c r="I937" s="235" t="s">
        <v>1073</v>
      </c>
      <c r="J937" s="348" t="s">
        <v>1768</v>
      </c>
    </row>
    <row r="938" spans="1:10" s="196" customFormat="1">
      <c r="A938" s="196">
        <v>21000677</v>
      </c>
      <c r="B938" s="235" t="s">
        <v>238</v>
      </c>
      <c r="C938" s="235" t="s">
        <v>239</v>
      </c>
      <c r="D938" s="242">
        <v>40000</v>
      </c>
      <c r="E938" s="242"/>
      <c r="F938" s="235" t="s">
        <v>748</v>
      </c>
      <c r="G938" s="236">
        <v>44536</v>
      </c>
      <c r="H938" s="235" t="s">
        <v>1793</v>
      </c>
      <c r="I938" s="235" t="s">
        <v>712</v>
      </c>
      <c r="J938" s="348" t="s">
        <v>1768</v>
      </c>
    </row>
    <row r="939" spans="1:10" s="196" customFormat="1">
      <c r="A939" s="196">
        <v>21000678</v>
      </c>
      <c r="B939" s="235" t="s">
        <v>238</v>
      </c>
      <c r="C939" s="235" t="s">
        <v>239</v>
      </c>
      <c r="D939" s="242">
        <v>20000</v>
      </c>
      <c r="E939" s="242"/>
      <c r="F939" s="235" t="s">
        <v>748</v>
      </c>
      <c r="G939" s="236">
        <v>44536</v>
      </c>
      <c r="H939" s="235" t="s">
        <v>1794</v>
      </c>
      <c r="I939" s="235" t="s">
        <v>1090</v>
      </c>
      <c r="J939" s="348" t="s">
        <v>1768</v>
      </c>
    </row>
    <row r="940" spans="1:10" s="196" customFormat="1">
      <c r="A940" s="196">
        <v>21000679</v>
      </c>
      <c r="B940" s="235" t="s">
        <v>238</v>
      </c>
      <c r="C940" s="235" t="s">
        <v>239</v>
      </c>
      <c r="D940" s="242">
        <v>30000</v>
      </c>
      <c r="E940" s="242"/>
      <c r="F940" s="235" t="s">
        <v>748</v>
      </c>
      <c r="G940" s="236">
        <v>44536</v>
      </c>
      <c r="H940" s="235" t="s">
        <v>1795</v>
      </c>
      <c r="I940" s="235" t="s">
        <v>1100</v>
      </c>
      <c r="J940" s="348" t="s">
        <v>1768</v>
      </c>
    </row>
    <row r="941" spans="1:10" s="196" customFormat="1">
      <c r="A941" s="196">
        <v>21000680</v>
      </c>
      <c r="B941" s="235" t="s">
        <v>238</v>
      </c>
      <c r="C941" s="235" t="s">
        <v>239</v>
      </c>
      <c r="D941" s="242">
        <v>30000</v>
      </c>
      <c r="E941" s="242"/>
      <c r="F941" s="235" t="s">
        <v>748</v>
      </c>
      <c r="G941" s="236">
        <v>44536</v>
      </c>
      <c r="H941" s="235" t="s">
        <v>1796</v>
      </c>
      <c r="I941" s="235" t="s">
        <v>1108</v>
      </c>
      <c r="J941" s="348" t="s">
        <v>1768</v>
      </c>
    </row>
    <row r="942" spans="1:10" s="196" customFormat="1">
      <c r="A942" s="196">
        <v>21000681</v>
      </c>
      <c r="B942" s="235" t="s">
        <v>238</v>
      </c>
      <c r="C942" s="235" t="s">
        <v>239</v>
      </c>
      <c r="D942" s="242">
        <v>40000</v>
      </c>
      <c r="E942" s="242"/>
      <c r="F942" s="235" t="s">
        <v>748</v>
      </c>
      <c r="G942" s="236">
        <v>44536</v>
      </c>
      <c r="H942" s="235" t="s">
        <v>1797</v>
      </c>
      <c r="I942" s="235" t="s">
        <v>1113</v>
      </c>
      <c r="J942" s="348" t="s">
        <v>1768</v>
      </c>
    </row>
    <row r="943" spans="1:10" s="196" customFormat="1">
      <c r="A943" s="196">
        <v>21000682</v>
      </c>
      <c r="B943" s="235" t="s">
        <v>238</v>
      </c>
      <c r="C943" s="235" t="s">
        <v>239</v>
      </c>
      <c r="D943" s="242">
        <v>20000</v>
      </c>
      <c r="E943" s="242"/>
      <c r="F943" s="235" t="s">
        <v>748</v>
      </c>
      <c r="G943" s="236">
        <v>44536</v>
      </c>
      <c r="H943" s="235" t="s">
        <v>1798</v>
      </c>
      <c r="I943" s="235" t="s">
        <v>1123</v>
      </c>
      <c r="J943" s="348" t="s">
        <v>1768</v>
      </c>
    </row>
    <row r="944" spans="1:10" s="196" customFormat="1">
      <c r="A944" s="196">
        <v>21000683</v>
      </c>
      <c r="B944" s="235" t="s">
        <v>238</v>
      </c>
      <c r="C944" s="235" t="s">
        <v>239</v>
      </c>
      <c r="D944" s="242">
        <v>20000</v>
      </c>
      <c r="E944" s="242"/>
      <c r="F944" s="235" t="s">
        <v>748</v>
      </c>
      <c r="G944" s="236">
        <v>44536</v>
      </c>
      <c r="H944" s="235" t="s">
        <v>1799</v>
      </c>
      <c r="I944" s="235" t="s">
        <v>1125</v>
      </c>
      <c r="J944" s="348" t="s">
        <v>1768</v>
      </c>
    </row>
    <row r="945" spans="1:10" s="196" customFormat="1">
      <c r="A945" s="196">
        <v>21000684</v>
      </c>
      <c r="B945" s="235" t="s">
        <v>238</v>
      </c>
      <c r="C945" s="235" t="s">
        <v>239</v>
      </c>
      <c r="D945" s="242">
        <v>20000</v>
      </c>
      <c r="E945" s="242"/>
      <c r="F945" s="235" t="s">
        <v>748</v>
      </c>
      <c r="G945" s="236">
        <v>44536</v>
      </c>
      <c r="H945" s="235" t="s">
        <v>1800</v>
      </c>
      <c r="I945" s="235" t="s">
        <v>581</v>
      </c>
      <c r="J945" s="348" t="s">
        <v>1768</v>
      </c>
    </row>
    <row r="946" spans="1:10" s="196" customFormat="1">
      <c r="A946" s="196">
        <v>21000685</v>
      </c>
      <c r="B946" s="235" t="s">
        <v>238</v>
      </c>
      <c r="C946" s="235" t="s">
        <v>239</v>
      </c>
      <c r="D946" s="242">
        <v>40000</v>
      </c>
      <c r="E946" s="242"/>
      <c r="F946" s="235" t="s">
        <v>748</v>
      </c>
      <c r="G946" s="236">
        <v>44536</v>
      </c>
      <c r="H946" s="235" t="s">
        <v>1801</v>
      </c>
      <c r="I946" s="235" t="s">
        <v>1159</v>
      </c>
      <c r="J946" s="348" t="s">
        <v>1768</v>
      </c>
    </row>
    <row r="947" spans="1:10" s="196" customFormat="1">
      <c r="A947" s="196">
        <v>21000686</v>
      </c>
      <c r="B947" s="235" t="s">
        <v>238</v>
      </c>
      <c r="C947" s="235" t="s">
        <v>239</v>
      </c>
      <c r="D947" s="242">
        <v>20000</v>
      </c>
      <c r="E947" s="242"/>
      <c r="F947" s="235" t="s">
        <v>748</v>
      </c>
      <c r="G947" s="236">
        <v>44536</v>
      </c>
      <c r="H947" s="235" t="s">
        <v>1802</v>
      </c>
      <c r="I947" s="235" t="s">
        <v>1184</v>
      </c>
      <c r="J947" s="348" t="s">
        <v>1768</v>
      </c>
    </row>
    <row r="948" spans="1:10" s="196" customFormat="1">
      <c r="A948" s="196">
        <v>21000687</v>
      </c>
      <c r="B948" s="235" t="s">
        <v>238</v>
      </c>
      <c r="C948" s="235" t="s">
        <v>239</v>
      </c>
      <c r="D948" s="242">
        <v>20000</v>
      </c>
      <c r="E948" s="242"/>
      <c r="F948" s="235" t="s">
        <v>748</v>
      </c>
      <c r="G948" s="236">
        <v>44536</v>
      </c>
      <c r="H948" s="235" t="s">
        <v>1803</v>
      </c>
      <c r="I948" s="235" t="s">
        <v>1201</v>
      </c>
      <c r="J948" s="348" t="s">
        <v>1768</v>
      </c>
    </row>
    <row r="949" spans="1:10" s="196" customFormat="1">
      <c r="A949" s="196">
        <v>21000688</v>
      </c>
      <c r="B949" s="235" t="s">
        <v>238</v>
      </c>
      <c r="C949" s="235" t="s">
        <v>239</v>
      </c>
      <c r="D949" s="242">
        <v>54500</v>
      </c>
      <c r="E949" s="242"/>
      <c r="F949" s="235" t="s">
        <v>748</v>
      </c>
      <c r="G949" s="236">
        <v>44536</v>
      </c>
      <c r="H949" s="235" t="s">
        <v>1804</v>
      </c>
      <c r="I949" s="235" t="s">
        <v>1206</v>
      </c>
      <c r="J949" s="348" t="s">
        <v>1768</v>
      </c>
    </row>
    <row r="950" spans="1:10" s="196" customFormat="1">
      <c r="A950" s="196">
        <v>21000689</v>
      </c>
      <c r="B950" s="235" t="s">
        <v>238</v>
      </c>
      <c r="C950" s="235" t="s">
        <v>239</v>
      </c>
      <c r="D950" s="242">
        <v>30000</v>
      </c>
      <c r="E950" s="242"/>
      <c r="F950" s="235" t="s">
        <v>748</v>
      </c>
      <c r="G950" s="236">
        <v>44536</v>
      </c>
      <c r="H950" s="235" t="s">
        <v>1805</v>
      </c>
      <c r="I950" s="235" t="s">
        <v>1212</v>
      </c>
      <c r="J950" s="348" t="s">
        <v>1768</v>
      </c>
    </row>
    <row r="951" spans="1:10" s="196" customFormat="1">
      <c r="A951" s="196">
        <v>21000690</v>
      </c>
      <c r="B951" s="235" t="s">
        <v>238</v>
      </c>
      <c r="C951" s="235" t="s">
        <v>239</v>
      </c>
      <c r="D951" s="242">
        <v>30000</v>
      </c>
      <c r="E951" s="242"/>
      <c r="F951" s="235" t="s">
        <v>748</v>
      </c>
      <c r="G951" s="236">
        <v>44536</v>
      </c>
      <c r="H951" s="235" t="s">
        <v>1806</v>
      </c>
      <c r="I951" s="235" t="s">
        <v>821</v>
      </c>
      <c r="J951" s="348" t="s">
        <v>1768</v>
      </c>
    </row>
    <row r="952" spans="1:10" s="196" customFormat="1">
      <c r="A952" s="196">
        <v>21000691</v>
      </c>
      <c r="B952" s="235" t="s">
        <v>238</v>
      </c>
      <c r="C952" s="235" t="s">
        <v>239</v>
      </c>
      <c r="D952" s="242">
        <v>30000</v>
      </c>
      <c r="E952" s="242"/>
      <c r="F952" s="235" t="s">
        <v>748</v>
      </c>
      <c r="G952" s="236">
        <v>44536</v>
      </c>
      <c r="H952" s="235" t="s">
        <v>1807</v>
      </c>
      <c r="I952" s="235" t="s">
        <v>1252</v>
      </c>
      <c r="J952" s="348" t="s">
        <v>1768</v>
      </c>
    </row>
    <row r="953" spans="1:10" s="196" customFormat="1">
      <c r="A953" s="196">
        <v>21000692</v>
      </c>
      <c r="B953" s="235" t="s">
        <v>238</v>
      </c>
      <c r="C953" s="235" t="s">
        <v>239</v>
      </c>
      <c r="D953" s="242">
        <v>20000</v>
      </c>
      <c r="E953" s="242"/>
      <c r="F953" s="235" t="s">
        <v>748</v>
      </c>
      <c r="G953" s="236">
        <v>44536</v>
      </c>
      <c r="H953" s="235" t="s">
        <v>1808</v>
      </c>
      <c r="I953" s="235" t="s">
        <v>1534</v>
      </c>
      <c r="J953" s="348" t="s">
        <v>1768</v>
      </c>
    </row>
    <row r="954" spans="1:10" s="196" customFormat="1">
      <c r="A954" s="196">
        <v>21000693</v>
      </c>
      <c r="B954" s="235" t="s">
        <v>238</v>
      </c>
      <c r="C954" s="235" t="s">
        <v>239</v>
      </c>
      <c r="D954" s="242">
        <v>30000</v>
      </c>
      <c r="E954" s="242"/>
      <c r="F954" s="235" t="s">
        <v>748</v>
      </c>
      <c r="G954" s="236">
        <v>44536</v>
      </c>
      <c r="H954" s="235" t="s">
        <v>1809</v>
      </c>
      <c r="I954" s="235" t="s">
        <v>1541</v>
      </c>
      <c r="J954" s="348" t="s">
        <v>1768</v>
      </c>
    </row>
    <row r="955" spans="1:10" s="196" customFormat="1">
      <c r="A955" s="196">
        <v>21000694</v>
      </c>
      <c r="B955" s="235" t="s">
        <v>238</v>
      </c>
      <c r="C955" s="235" t="s">
        <v>239</v>
      </c>
      <c r="D955" s="242">
        <v>20000</v>
      </c>
      <c r="E955" s="242"/>
      <c r="F955" s="235" t="s">
        <v>748</v>
      </c>
      <c r="G955" s="236">
        <v>44536</v>
      </c>
      <c r="H955" s="235" t="s">
        <v>1810</v>
      </c>
      <c r="I955" s="235" t="s">
        <v>1545</v>
      </c>
      <c r="J955" s="348" t="s">
        <v>1768</v>
      </c>
    </row>
    <row r="956" spans="1:10" s="196" customFormat="1">
      <c r="A956" s="196">
        <v>21000695</v>
      </c>
      <c r="B956" s="235" t="s">
        <v>238</v>
      </c>
      <c r="C956" s="235" t="s">
        <v>239</v>
      </c>
      <c r="D956" s="242">
        <v>20000</v>
      </c>
      <c r="E956" s="242"/>
      <c r="F956" s="235" t="s">
        <v>748</v>
      </c>
      <c r="G956" s="236">
        <v>44536</v>
      </c>
      <c r="H956" s="235" t="s">
        <v>1811</v>
      </c>
      <c r="I956" s="235" t="s">
        <v>1812</v>
      </c>
      <c r="J956" s="348" t="s">
        <v>1768</v>
      </c>
    </row>
    <row r="957" spans="1:10" s="196" customFormat="1">
      <c r="A957" s="196">
        <v>21000696</v>
      </c>
      <c r="B957" s="235" t="s">
        <v>238</v>
      </c>
      <c r="C957" s="235" t="s">
        <v>239</v>
      </c>
      <c r="D957" s="242">
        <v>20000</v>
      </c>
      <c r="E957" s="242"/>
      <c r="F957" s="235" t="s">
        <v>748</v>
      </c>
      <c r="G957" s="236">
        <v>44536</v>
      </c>
      <c r="H957" s="235" t="s">
        <v>1813</v>
      </c>
      <c r="I957" s="235" t="s">
        <v>1552</v>
      </c>
      <c r="J957" s="348" t="s">
        <v>1768</v>
      </c>
    </row>
    <row r="958" spans="1:10" s="196" customFormat="1">
      <c r="A958" s="196">
        <v>21000697</v>
      </c>
      <c r="B958" s="235" t="s">
        <v>238</v>
      </c>
      <c r="C958" s="235" t="s">
        <v>239</v>
      </c>
      <c r="D958" s="242">
        <v>20000</v>
      </c>
      <c r="E958" s="242"/>
      <c r="F958" s="235" t="s">
        <v>748</v>
      </c>
      <c r="G958" s="236">
        <v>44536</v>
      </c>
      <c r="H958" s="235" t="s">
        <v>1814</v>
      </c>
      <c r="I958" s="235" t="s">
        <v>1557</v>
      </c>
      <c r="J958" s="348" t="s">
        <v>1768</v>
      </c>
    </row>
    <row r="959" spans="1:10" s="196" customFormat="1">
      <c r="A959" s="196">
        <v>21000698</v>
      </c>
      <c r="B959" s="235" t="s">
        <v>238</v>
      </c>
      <c r="C959" s="235" t="s">
        <v>239</v>
      </c>
      <c r="D959" s="242">
        <v>20000</v>
      </c>
      <c r="E959" s="242"/>
      <c r="F959" s="235" t="s">
        <v>748</v>
      </c>
      <c r="G959" s="236">
        <v>44536</v>
      </c>
      <c r="H959" s="235" t="s">
        <v>1815</v>
      </c>
      <c r="I959" s="235" t="s">
        <v>1565</v>
      </c>
      <c r="J959" s="348" t="s">
        <v>1768</v>
      </c>
    </row>
    <row r="960" spans="1:10" s="196" customFormat="1">
      <c r="A960" s="196">
        <v>21000699</v>
      </c>
      <c r="B960" s="235" t="s">
        <v>238</v>
      </c>
      <c r="C960" s="235" t="s">
        <v>239</v>
      </c>
      <c r="D960" s="242">
        <v>20000</v>
      </c>
      <c r="E960" s="242"/>
      <c r="F960" s="235" t="s">
        <v>748</v>
      </c>
      <c r="G960" s="236">
        <v>44536</v>
      </c>
      <c r="H960" s="235" t="s">
        <v>1816</v>
      </c>
      <c r="I960" s="235" t="s">
        <v>1569</v>
      </c>
      <c r="J960" s="348" t="s">
        <v>1768</v>
      </c>
    </row>
    <row r="961" spans="1:10" s="196" customFormat="1">
      <c r="A961" s="196">
        <v>21000700</v>
      </c>
      <c r="B961" s="235" t="s">
        <v>238</v>
      </c>
      <c r="C961" s="235" t="s">
        <v>239</v>
      </c>
      <c r="D961" s="242">
        <v>40000</v>
      </c>
      <c r="E961" s="242"/>
      <c r="F961" s="235" t="s">
        <v>748</v>
      </c>
      <c r="G961" s="236">
        <v>44536</v>
      </c>
      <c r="H961" s="235" t="s">
        <v>1817</v>
      </c>
      <c r="I961" s="235" t="s">
        <v>1577</v>
      </c>
      <c r="J961" s="348" t="s">
        <v>1768</v>
      </c>
    </row>
    <row r="962" spans="1:10" s="196" customFormat="1">
      <c r="A962" s="196">
        <v>21000701</v>
      </c>
      <c r="B962" s="235" t="s">
        <v>238</v>
      </c>
      <c r="C962" s="235" t="s">
        <v>239</v>
      </c>
      <c r="D962" s="242">
        <v>20000</v>
      </c>
      <c r="E962" s="242"/>
      <c r="F962" s="235" t="s">
        <v>748</v>
      </c>
      <c r="G962" s="236">
        <v>44536</v>
      </c>
      <c r="H962" s="235" t="s">
        <v>1818</v>
      </c>
      <c r="I962" s="235" t="s">
        <v>1605</v>
      </c>
      <c r="J962" s="348" t="s">
        <v>1768</v>
      </c>
    </row>
    <row r="963" spans="1:10" s="196" customFormat="1">
      <c r="A963" s="196">
        <v>21000702</v>
      </c>
      <c r="B963" s="235" t="s">
        <v>238</v>
      </c>
      <c r="C963" s="235" t="s">
        <v>239</v>
      </c>
      <c r="D963" s="242">
        <v>20000</v>
      </c>
      <c r="E963" s="242"/>
      <c r="F963" s="235" t="s">
        <v>748</v>
      </c>
      <c r="G963" s="236">
        <v>44536</v>
      </c>
      <c r="H963" s="235" t="s">
        <v>1819</v>
      </c>
      <c r="I963" s="235" t="s">
        <v>1613</v>
      </c>
      <c r="J963" s="348" t="s">
        <v>1768</v>
      </c>
    </row>
    <row r="964" spans="1:10" s="196" customFormat="1">
      <c r="A964" s="196">
        <v>21000703</v>
      </c>
      <c r="B964" s="235" t="s">
        <v>238</v>
      </c>
      <c r="C964" s="235" t="s">
        <v>239</v>
      </c>
      <c r="D964" s="242">
        <v>54500</v>
      </c>
      <c r="E964" s="242"/>
      <c r="F964" s="235" t="s">
        <v>748</v>
      </c>
      <c r="G964" s="236">
        <v>44536</v>
      </c>
      <c r="H964" s="235" t="s">
        <v>1820</v>
      </c>
      <c r="I964" s="235" t="s">
        <v>1615</v>
      </c>
      <c r="J964" s="348" t="s">
        <v>1768</v>
      </c>
    </row>
    <row r="965" spans="1:10" s="196" customFormat="1">
      <c r="A965" s="196">
        <v>21000704</v>
      </c>
      <c r="B965" s="235" t="s">
        <v>238</v>
      </c>
      <c r="C965" s="235" t="s">
        <v>239</v>
      </c>
      <c r="D965" s="242">
        <v>40000</v>
      </c>
      <c r="E965" s="242"/>
      <c r="F965" s="235" t="s">
        <v>748</v>
      </c>
      <c r="G965" s="236">
        <v>44536</v>
      </c>
      <c r="H965" s="235" t="s">
        <v>1821</v>
      </c>
      <c r="I965" s="235" t="s">
        <v>1623</v>
      </c>
      <c r="J965" s="348" t="s">
        <v>1768</v>
      </c>
    </row>
    <row r="966" spans="1:10" s="196" customFormat="1">
      <c r="A966" s="196">
        <v>21000705</v>
      </c>
      <c r="B966" s="235" t="s">
        <v>238</v>
      </c>
      <c r="C966" s="235" t="s">
        <v>239</v>
      </c>
      <c r="D966" s="242">
        <v>20000</v>
      </c>
      <c r="E966" s="242"/>
      <c r="F966" s="235" t="s">
        <v>748</v>
      </c>
      <c r="G966" s="236">
        <v>44536</v>
      </c>
      <c r="H966" s="235" t="s">
        <v>1822</v>
      </c>
      <c r="I966" s="235" t="s">
        <v>1627</v>
      </c>
      <c r="J966" s="348" t="s">
        <v>1768</v>
      </c>
    </row>
    <row r="967" spans="1:10" s="196" customFormat="1">
      <c r="A967" s="196">
        <v>21000706</v>
      </c>
      <c r="B967" s="235" t="s">
        <v>238</v>
      </c>
      <c r="C967" s="235" t="s">
        <v>239</v>
      </c>
      <c r="D967" s="242">
        <v>30000</v>
      </c>
      <c r="E967" s="242"/>
      <c r="F967" s="235" t="s">
        <v>748</v>
      </c>
      <c r="G967" s="236">
        <v>44536</v>
      </c>
      <c r="H967" s="235" t="s">
        <v>1823</v>
      </c>
      <c r="I967" s="235" t="s">
        <v>1631</v>
      </c>
      <c r="J967" s="348" t="s">
        <v>1768</v>
      </c>
    </row>
    <row r="968" spans="1:10" s="196" customFormat="1">
      <c r="A968" s="196">
        <v>21000707</v>
      </c>
      <c r="B968" s="235" t="s">
        <v>238</v>
      </c>
      <c r="C968" s="235" t="s">
        <v>239</v>
      </c>
      <c r="D968" s="242">
        <v>20000</v>
      </c>
      <c r="E968" s="242"/>
      <c r="F968" s="235" t="s">
        <v>748</v>
      </c>
      <c r="G968" s="236">
        <v>44536</v>
      </c>
      <c r="H968" s="235" t="s">
        <v>1824</v>
      </c>
      <c r="I968" s="235" t="s">
        <v>1641</v>
      </c>
      <c r="J968" s="348" t="s">
        <v>1768</v>
      </c>
    </row>
    <row r="969" spans="1:10" s="196" customFormat="1">
      <c r="A969" s="196">
        <v>21000708</v>
      </c>
      <c r="B969" s="235" t="s">
        <v>238</v>
      </c>
      <c r="C969" s="235" t="s">
        <v>239</v>
      </c>
      <c r="D969" s="242">
        <v>20000</v>
      </c>
      <c r="E969" s="242"/>
      <c r="F969" s="235" t="s">
        <v>748</v>
      </c>
      <c r="G969" s="236">
        <v>44536</v>
      </c>
      <c r="H969" s="235" t="s">
        <v>1825</v>
      </c>
      <c r="I969" s="235" t="s">
        <v>1651</v>
      </c>
      <c r="J969" s="348" t="s">
        <v>1768</v>
      </c>
    </row>
    <row r="970" spans="1:10" s="196" customFormat="1">
      <c r="A970" s="196">
        <v>21000709</v>
      </c>
      <c r="B970" s="235" t="s">
        <v>238</v>
      </c>
      <c r="C970" s="235" t="s">
        <v>239</v>
      </c>
      <c r="D970" s="242">
        <v>54500</v>
      </c>
      <c r="E970" s="242"/>
      <c r="F970" s="235" t="s">
        <v>748</v>
      </c>
      <c r="G970" s="236">
        <v>44536</v>
      </c>
      <c r="H970" s="235" t="s">
        <v>1826</v>
      </c>
      <c r="I970" s="235" t="s">
        <v>1665</v>
      </c>
      <c r="J970" s="348" t="s">
        <v>1768</v>
      </c>
    </row>
    <row r="971" spans="1:10" s="196" customFormat="1">
      <c r="A971" s="196">
        <v>21000710</v>
      </c>
      <c r="B971" s="235" t="s">
        <v>238</v>
      </c>
      <c r="C971" s="235" t="s">
        <v>239</v>
      </c>
      <c r="D971" s="242">
        <v>30000</v>
      </c>
      <c r="E971" s="242"/>
      <c r="F971" s="235" t="s">
        <v>748</v>
      </c>
      <c r="G971" s="236">
        <v>44536</v>
      </c>
      <c r="H971" s="235" t="s">
        <v>1827</v>
      </c>
      <c r="I971" s="235" t="s">
        <v>1029</v>
      </c>
      <c r="J971" s="348" t="s">
        <v>1768</v>
      </c>
    </row>
    <row r="972" spans="1:10" s="196" customFormat="1">
      <c r="A972" s="196">
        <v>21000711</v>
      </c>
      <c r="B972" s="235" t="s">
        <v>238</v>
      </c>
      <c r="C972" s="235" t="s">
        <v>239</v>
      </c>
      <c r="D972" s="242">
        <v>20000</v>
      </c>
      <c r="E972" s="242"/>
      <c r="F972" s="235" t="s">
        <v>748</v>
      </c>
      <c r="G972" s="236">
        <v>44536</v>
      </c>
      <c r="H972" s="235" t="s">
        <v>1828</v>
      </c>
      <c r="I972" s="235" t="s">
        <v>1031</v>
      </c>
      <c r="J972" s="348" t="s">
        <v>1768</v>
      </c>
    </row>
    <row r="973" spans="1:10" s="196" customFormat="1">
      <c r="A973" s="196">
        <v>21000712</v>
      </c>
      <c r="B973" s="235" t="s">
        <v>238</v>
      </c>
      <c r="C973" s="235" t="s">
        <v>239</v>
      </c>
      <c r="D973" s="242">
        <v>20000</v>
      </c>
      <c r="E973" s="242"/>
      <c r="F973" s="235" t="s">
        <v>748</v>
      </c>
      <c r="G973" s="236">
        <v>44536</v>
      </c>
      <c r="H973" s="235" t="s">
        <v>1829</v>
      </c>
      <c r="I973" s="235" t="s">
        <v>1034</v>
      </c>
      <c r="J973" s="348" t="s">
        <v>1768</v>
      </c>
    </row>
    <row r="974" spans="1:10" s="196" customFormat="1">
      <c r="A974" s="196">
        <v>21000713</v>
      </c>
      <c r="B974" s="235" t="s">
        <v>238</v>
      </c>
      <c r="C974" s="235" t="s">
        <v>239</v>
      </c>
      <c r="D974" s="242">
        <v>20000</v>
      </c>
      <c r="E974" s="242"/>
      <c r="F974" s="235" t="s">
        <v>748</v>
      </c>
      <c r="G974" s="236">
        <v>44536</v>
      </c>
      <c r="H974" s="235" t="s">
        <v>1830</v>
      </c>
      <c r="I974" s="235" t="s">
        <v>1037</v>
      </c>
      <c r="J974" s="348" t="s">
        <v>1768</v>
      </c>
    </row>
    <row r="975" spans="1:10" s="196" customFormat="1">
      <c r="A975" s="196">
        <v>21000714</v>
      </c>
      <c r="B975" s="235" t="s">
        <v>238</v>
      </c>
      <c r="C975" s="235" t="s">
        <v>239</v>
      </c>
      <c r="D975" s="242">
        <v>30000</v>
      </c>
      <c r="E975" s="242"/>
      <c r="F975" s="235" t="s">
        <v>748</v>
      </c>
      <c r="G975" s="236">
        <v>44536</v>
      </c>
      <c r="H975" s="235" t="s">
        <v>1831</v>
      </c>
      <c r="I975" s="235" t="s">
        <v>1039</v>
      </c>
      <c r="J975" s="348" t="s">
        <v>1768</v>
      </c>
    </row>
    <row r="976" spans="1:10" s="196" customFormat="1">
      <c r="A976" s="196">
        <v>21000715</v>
      </c>
      <c r="B976" s="235" t="s">
        <v>238</v>
      </c>
      <c r="C976" s="235" t="s">
        <v>239</v>
      </c>
      <c r="D976" s="242">
        <v>20000</v>
      </c>
      <c r="E976" s="242"/>
      <c r="F976" s="235" t="s">
        <v>748</v>
      </c>
      <c r="G976" s="236">
        <v>44536</v>
      </c>
      <c r="H976" s="235" t="s">
        <v>1832</v>
      </c>
      <c r="I976" s="235" t="s">
        <v>1047</v>
      </c>
      <c r="J976" s="348" t="s">
        <v>1768</v>
      </c>
    </row>
    <row r="977" spans="1:10" s="196" customFormat="1">
      <c r="A977" s="196">
        <v>21000716</v>
      </c>
      <c r="B977" s="235" t="s">
        <v>238</v>
      </c>
      <c r="C977" s="235" t="s">
        <v>239</v>
      </c>
      <c r="D977" s="242">
        <v>20000</v>
      </c>
      <c r="E977" s="242"/>
      <c r="F977" s="235" t="s">
        <v>748</v>
      </c>
      <c r="G977" s="236">
        <v>44536</v>
      </c>
      <c r="H977" s="235" t="s">
        <v>1833</v>
      </c>
      <c r="I977" s="235" t="s">
        <v>1064</v>
      </c>
      <c r="J977" s="348" t="s">
        <v>1768</v>
      </c>
    </row>
    <row r="978" spans="1:10" s="196" customFormat="1">
      <c r="A978" s="196">
        <v>21000717</v>
      </c>
      <c r="B978" s="235" t="s">
        <v>238</v>
      </c>
      <c r="C978" s="235" t="s">
        <v>239</v>
      </c>
      <c r="D978" s="242">
        <v>30000</v>
      </c>
      <c r="E978" s="242"/>
      <c r="F978" s="235" t="s">
        <v>748</v>
      </c>
      <c r="G978" s="236">
        <v>44536</v>
      </c>
      <c r="H978" s="235" t="s">
        <v>1834</v>
      </c>
      <c r="I978" s="235" t="s">
        <v>1080</v>
      </c>
      <c r="J978" s="348" t="s">
        <v>1768</v>
      </c>
    </row>
    <row r="979" spans="1:10" s="196" customFormat="1">
      <c r="A979" s="196">
        <v>21000718</v>
      </c>
      <c r="B979" s="235" t="s">
        <v>238</v>
      </c>
      <c r="C979" s="235" t="s">
        <v>239</v>
      </c>
      <c r="D979" s="242">
        <v>20000</v>
      </c>
      <c r="E979" s="242"/>
      <c r="F979" s="235" t="s">
        <v>748</v>
      </c>
      <c r="G979" s="236">
        <v>44536</v>
      </c>
      <c r="H979" s="235" t="s">
        <v>1835</v>
      </c>
      <c r="I979" s="235" t="s">
        <v>1082</v>
      </c>
      <c r="J979" s="348" t="s">
        <v>1768</v>
      </c>
    </row>
    <row r="980" spans="1:10" s="196" customFormat="1">
      <c r="A980" s="196">
        <v>21000719</v>
      </c>
      <c r="B980" s="235" t="s">
        <v>238</v>
      </c>
      <c r="C980" s="235" t="s">
        <v>239</v>
      </c>
      <c r="D980" s="242">
        <v>20000</v>
      </c>
      <c r="E980" s="242"/>
      <c r="F980" s="235" t="s">
        <v>748</v>
      </c>
      <c r="G980" s="236">
        <v>44536</v>
      </c>
      <c r="H980" s="235" t="s">
        <v>1836</v>
      </c>
      <c r="I980" s="235" t="s">
        <v>1084</v>
      </c>
      <c r="J980" s="348" t="s">
        <v>1768</v>
      </c>
    </row>
    <row r="981" spans="1:10" s="196" customFormat="1">
      <c r="A981" s="196">
        <v>21000720</v>
      </c>
      <c r="B981" s="235" t="s">
        <v>238</v>
      </c>
      <c r="C981" s="235" t="s">
        <v>239</v>
      </c>
      <c r="D981" s="242">
        <v>20000</v>
      </c>
      <c r="E981" s="242"/>
      <c r="F981" s="235" t="s">
        <v>748</v>
      </c>
      <c r="G981" s="236">
        <v>44536</v>
      </c>
      <c r="H981" s="235" t="s">
        <v>1837</v>
      </c>
      <c r="I981" s="235" t="s">
        <v>1102</v>
      </c>
      <c r="J981" s="348" t="s">
        <v>1768</v>
      </c>
    </row>
    <row r="982" spans="1:10" s="196" customFormat="1">
      <c r="A982" s="196">
        <v>21000721</v>
      </c>
      <c r="B982" s="235" t="s">
        <v>238</v>
      </c>
      <c r="C982" s="235" t="s">
        <v>239</v>
      </c>
      <c r="D982" s="242">
        <v>20000</v>
      </c>
      <c r="E982" s="242"/>
      <c r="F982" s="235" t="s">
        <v>748</v>
      </c>
      <c r="G982" s="236">
        <v>44536</v>
      </c>
      <c r="H982" s="235" t="s">
        <v>1838</v>
      </c>
      <c r="I982" s="235" t="s">
        <v>1839</v>
      </c>
      <c r="J982" s="348" t="s">
        <v>1768</v>
      </c>
    </row>
    <row r="983" spans="1:10" s="196" customFormat="1">
      <c r="A983" s="196">
        <v>21000722</v>
      </c>
      <c r="B983" s="235" t="s">
        <v>238</v>
      </c>
      <c r="C983" s="235" t="s">
        <v>239</v>
      </c>
      <c r="D983" s="242">
        <v>20000</v>
      </c>
      <c r="E983" s="242"/>
      <c r="F983" s="235" t="s">
        <v>748</v>
      </c>
      <c r="G983" s="236">
        <v>44536</v>
      </c>
      <c r="H983" s="235" t="s">
        <v>1840</v>
      </c>
      <c r="I983" s="235" t="s">
        <v>1148</v>
      </c>
      <c r="J983" s="348" t="s">
        <v>1768</v>
      </c>
    </row>
    <row r="984" spans="1:10" s="196" customFormat="1">
      <c r="A984" s="196">
        <v>21000723</v>
      </c>
      <c r="B984" s="235" t="s">
        <v>238</v>
      </c>
      <c r="C984" s="235" t="s">
        <v>239</v>
      </c>
      <c r="D984" s="242">
        <v>20000</v>
      </c>
      <c r="E984" s="242"/>
      <c r="F984" s="235" t="s">
        <v>748</v>
      </c>
      <c r="G984" s="236">
        <v>44536</v>
      </c>
      <c r="H984" s="235" t="s">
        <v>1841</v>
      </c>
      <c r="I984" s="235" t="s">
        <v>1842</v>
      </c>
      <c r="J984" s="348" t="s">
        <v>1768</v>
      </c>
    </row>
    <row r="985" spans="1:10" s="196" customFormat="1">
      <c r="A985" s="196">
        <v>21000724</v>
      </c>
      <c r="B985" s="235" t="s">
        <v>238</v>
      </c>
      <c r="C985" s="235" t="s">
        <v>239</v>
      </c>
      <c r="D985" s="242">
        <v>30000</v>
      </c>
      <c r="E985" s="242"/>
      <c r="F985" s="235" t="s">
        <v>748</v>
      </c>
      <c r="G985" s="236">
        <v>44536</v>
      </c>
      <c r="H985" s="235" t="s">
        <v>1843</v>
      </c>
      <c r="I985" s="235" t="s">
        <v>1165</v>
      </c>
      <c r="J985" s="348" t="s">
        <v>1768</v>
      </c>
    </row>
    <row r="986" spans="1:10" s="196" customFormat="1">
      <c r="A986" s="196">
        <v>21000725</v>
      </c>
      <c r="B986" s="235" t="s">
        <v>238</v>
      </c>
      <c r="C986" s="235" t="s">
        <v>239</v>
      </c>
      <c r="D986" s="242">
        <v>20000</v>
      </c>
      <c r="E986" s="242"/>
      <c r="F986" s="235" t="s">
        <v>748</v>
      </c>
      <c r="G986" s="236">
        <v>44536</v>
      </c>
      <c r="H986" s="235" t="s">
        <v>1844</v>
      </c>
      <c r="I986" s="235" t="s">
        <v>1177</v>
      </c>
      <c r="J986" s="348" t="s">
        <v>1768</v>
      </c>
    </row>
    <row r="987" spans="1:10" s="196" customFormat="1">
      <c r="A987" s="196">
        <v>21000726</v>
      </c>
      <c r="B987" s="235" t="s">
        <v>238</v>
      </c>
      <c r="C987" s="235" t="s">
        <v>239</v>
      </c>
      <c r="D987" s="242">
        <v>20000</v>
      </c>
      <c r="E987" s="242"/>
      <c r="F987" s="235" t="s">
        <v>748</v>
      </c>
      <c r="G987" s="236">
        <v>44536</v>
      </c>
      <c r="H987" s="235" t="s">
        <v>1845</v>
      </c>
      <c r="I987" s="235" t="s">
        <v>1179</v>
      </c>
      <c r="J987" s="348" t="s">
        <v>1768</v>
      </c>
    </row>
    <row r="988" spans="1:10" s="196" customFormat="1">
      <c r="A988" s="196">
        <v>21000727</v>
      </c>
      <c r="B988" s="235" t="s">
        <v>238</v>
      </c>
      <c r="C988" s="235" t="s">
        <v>239</v>
      </c>
      <c r="D988" s="242">
        <v>20000</v>
      </c>
      <c r="E988" s="242"/>
      <c r="F988" s="235" t="s">
        <v>748</v>
      </c>
      <c r="G988" s="236">
        <v>44536</v>
      </c>
      <c r="H988" s="235" t="s">
        <v>1846</v>
      </c>
      <c r="I988" s="235" t="s">
        <v>1193</v>
      </c>
      <c r="J988" s="348" t="s">
        <v>1768</v>
      </c>
    </row>
    <row r="989" spans="1:10" s="196" customFormat="1">
      <c r="A989" s="196">
        <v>21000728</v>
      </c>
      <c r="B989" s="235" t="s">
        <v>238</v>
      </c>
      <c r="C989" s="235" t="s">
        <v>239</v>
      </c>
      <c r="D989" s="242">
        <v>30000</v>
      </c>
      <c r="E989" s="242"/>
      <c r="F989" s="235" t="s">
        <v>748</v>
      </c>
      <c r="G989" s="236">
        <v>44536</v>
      </c>
      <c r="H989" s="235" t="s">
        <v>1847</v>
      </c>
      <c r="I989" s="235" t="s">
        <v>1214</v>
      </c>
      <c r="J989" s="348" t="s">
        <v>1768</v>
      </c>
    </row>
    <row r="990" spans="1:10" s="196" customFormat="1">
      <c r="A990" s="196">
        <v>21000729</v>
      </c>
      <c r="B990" s="235" t="s">
        <v>238</v>
      </c>
      <c r="C990" s="235" t="s">
        <v>239</v>
      </c>
      <c r="D990" s="242">
        <v>30000</v>
      </c>
      <c r="E990" s="242"/>
      <c r="F990" s="235" t="s">
        <v>748</v>
      </c>
      <c r="G990" s="236">
        <v>44536</v>
      </c>
      <c r="H990" s="235" t="s">
        <v>1848</v>
      </c>
      <c r="I990" s="235" t="s">
        <v>1238</v>
      </c>
      <c r="J990" s="348" t="s">
        <v>1768</v>
      </c>
    </row>
    <row r="991" spans="1:10" s="196" customFormat="1">
      <c r="A991" s="196">
        <v>21000730</v>
      </c>
      <c r="B991" s="235" t="s">
        <v>238</v>
      </c>
      <c r="C991" s="235" t="s">
        <v>239</v>
      </c>
      <c r="D991" s="242">
        <v>20000</v>
      </c>
      <c r="E991" s="242"/>
      <c r="F991" s="235" t="s">
        <v>748</v>
      </c>
      <c r="G991" s="236">
        <v>44536</v>
      </c>
      <c r="H991" s="235" t="s">
        <v>1849</v>
      </c>
      <c r="I991" s="235" t="s">
        <v>1647</v>
      </c>
      <c r="J991" s="348" t="s">
        <v>1768</v>
      </c>
    </row>
    <row r="992" spans="1:10" s="196" customFormat="1">
      <c r="A992" s="196">
        <v>21000731</v>
      </c>
      <c r="B992" s="235" t="s">
        <v>238</v>
      </c>
      <c r="C992" s="235" t="s">
        <v>239</v>
      </c>
      <c r="D992" s="242">
        <v>30000</v>
      </c>
      <c r="E992" s="242"/>
      <c r="F992" s="235" t="s">
        <v>748</v>
      </c>
      <c r="G992" s="236">
        <v>44536</v>
      </c>
      <c r="H992" s="235" t="s">
        <v>1850</v>
      </c>
      <c r="I992" s="235" t="s">
        <v>1254</v>
      </c>
      <c r="J992" s="348" t="s">
        <v>1768</v>
      </c>
    </row>
    <row r="993" spans="1:10" s="196" customFormat="1">
      <c r="A993" s="196">
        <v>21000732</v>
      </c>
      <c r="B993" s="235" t="s">
        <v>238</v>
      </c>
      <c r="C993" s="235" t="s">
        <v>239</v>
      </c>
      <c r="D993" s="242">
        <v>20000</v>
      </c>
      <c r="E993" s="242"/>
      <c r="F993" s="235" t="s">
        <v>748</v>
      </c>
      <c r="G993" s="236">
        <v>44536</v>
      </c>
      <c r="H993" s="235" t="s">
        <v>1851</v>
      </c>
      <c r="I993" s="235" t="s">
        <v>1265</v>
      </c>
      <c r="J993" s="348" t="s">
        <v>1768</v>
      </c>
    </row>
    <row r="994" spans="1:10" s="196" customFormat="1">
      <c r="A994" s="196">
        <v>21000733</v>
      </c>
      <c r="B994" s="235" t="s">
        <v>238</v>
      </c>
      <c r="C994" s="235" t="s">
        <v>239</v>
      </c>
      <c r="D994" s="242">
        <v>20000</v>
      </c>
      <c r="E994" s="242"/>
      <c r="F994" s="235" t="s">
        <v>748</v>
      </c>
      <c r="G994" s="236">
        <v>44536</v>
      </c>
      <c r="H994" s="235" t="s">
        <v>1852</v>
      </c>
      <c r="I994" s="235" t="s">
        <v>778</v>
      </c>
      <c r="J994" s="348" t="s">
        <v>1768</v>
      </c>
    </row>
    <row r="995" spans="1:10" s="196" customFormat="1">
      <c r="A995" s="196">
        <v>21000734</v>
      </c>
      <c r="B995" s="235" t="s">
        <v>238</v>
      </c>
      <c r="C995" s="235" t="s">
        <v>239</v>
      </c>
      <c r="D995" s="242">
        <v>20000</v>
      </c>
      <c r="E995" s="242"/>
      <c r="F995" s="235" t="s">
        <v>748</v>
      </c>
      <c r="G995" s="236">
        <v>44536</v>
      </c>
      <c r="H995" s="235" t="s">
        <v>1853</v>
      </c>
      <c r="I995" s="235" t="s">
        <v>1288</v>
      </c>
      <c r="J995" s="348" t="s">
        <v>1768</v>
      </c>
    </row>
    <row r="996" spans="1:10" s="196" customFormat="1">
      <c r="A996" s="196">
        <v>21000735</v>
      </c>
      <c r="B996" s="235" t="s">
        <v>238</v>
      </c>
      <c r="C996" s="235" t="s">
        <v>239</v>
      </c>
      <c r="D996" s="242">
        <v>20000</v>
      </c>
      <c r="E996" s="242"/>
      <c r="F996" s="235" t="s">
        <v>748</v>
      </c>
      <c r="G996" s="236">
        <v>44536</v>
      </c>
      <c r="H996" s="235" t="s">
        <v>1854</v>
      </c>
      <c r="I996" s="235" t="s">
        <v>1304</v>
      </c>
      <c r="J996" s="348" t="s">
        <v>1768</v>
      </c>
    </row>
    <row r="997" spans="1:10" s="196" customFormat="1">
      <c r="A997" s="196">
        <v>21000736</v>
      </c>
      <c r="B997" s="235" t="s">
        <v>238</v>
      </c>
      <c r="C997" s="235" t="s">
        <v>239</v>
      </c>
      <c r="D997" s="242">
        <v>30000</v>
      </c>
      <c r="E997" s="242"/>
      <c r="F997" s="235" t="s">
        <v>748</v>
      </c>
      <c r="G997" s="236">
        <v>44536</v>
      </c>
      <c r="H997" s="235" t="s">
        <v>1855</v>
      </c>
      <c r="I997" s="235" t="s">
        <v>1320</v>
      </c>
      <c r="J997" s="348" t="s">
        <v>1768</v>
      </c>
    </row>
    <row r="998" spans="1:10" s="196" customFormat="1">
      <c r="A998" s="196">
        <v>21000737</v>
      </c>
      <c r="B998" s="235" t="s">
        <v>238</v>
      </c>
      <c r="C998" s="235" t="s">
        <v>239</v>
      </c>
      <c r="D998" s="242">
        <v>20000</v>
      </c>
      <c r="E998" s="242"/>
      <c r="F998" s="235" t="s">
        <v>748</v>
      </c>
      <c r="G998" s="236">
        <v>44536</v>
      </c>
      <c r="H998" s="235" t="s">
        <v>1856</v>
      </c>
      <c r="I998" s="235" t="s">
        <v>1328</v>
      </c>
      <c r="J998" s="348" t="s">
        <v>1768</v>
      </c>
    </row>
    <row r="999" spans="1:10" s="196" customFormat="1">
      <c r="A999" s="196">
        <v>21000738</v>
      </c>
      <c r="B999" s="235" t="s">
        <v>238</v>
      </c>
      <c r="C999" s="235" t="s">
        <v>239</v>
      </c>
      <c r="D999" s="242">
        <v>20000</v>
      </c>
      <c r="E999" s="242"/>
      <c r="F999" s="235" t="s">
        <v>748</v>
      </c>
      <c r="G999" s="236">
        <v>44536</v>
      </c>
      <c r="H999" s="235" t="s">
        <v>1857</v>
      </c>
      <c r="I999" s="235" t="s">
        <v>1334</v>
      </c>
      <c r="J999" s="348" t="s">
        <v>1768</v>
      </c>
    </row>
    <row r="1000" spans="1:10" s="196" customFormat="1">
      <c r="A1000" s="196">
        <v>21000739</v>
      </c>
      <c r="B1000" s="235" t="s">
        <v>238</v>
      </c>
      <c r="C1000" s="235" t="s">
        <v>239</v>
      </c>
      <c r="D1000" s="242">
        <v>20000</v>
      </c>
      <c r="E1000" s="242"/>
      <c r="F1000" s="235" t="s">
        <v>748</v>
      </c>
      <c r="G1000" s="236">
        <v>44536</v>
      </c>
      <c r="H1000" s="235" t="s">
        <v>1858</v>
      </c>
      <c r="I1000" s="235" t="s">
        <v>1345</v>
      </c>
      <c r="J1000" s="348" t="s">
        <v>1768</v>
      </c>
    </row>
    <row r="1001" spans="1:10" s="196" customFormat="1">
      <c r="A1001" s="196">
        <v>21000740</v>
      </c>
      <c r="B1001" s="235" t="s">
        <v>238</v>
      </c>
      <c r="C1001" s="235" t="s">
        <v>239</v>
      </c>
      <c r="D1001" s="242">
        <v>20000</v>
      </c>
      <c r="E1001" s="242"/>
      <c r="F1001" s="235" t="s">
        <v>748</v>
      </c>
      <c r="G1001" s="236">
        <v>44536</v>
      </c>
      <c r="H1001" s="235" t="s">
        <v>1859</v>
      </c>
      <c r="I1001" s="235" t="s">
        <v>1349</v>
      </c>
      <c r="J1001" s="348" t="s">
        <v>1768</v>
      </c>
    </row>
    <row r="1002" spans="1:10" s="196" customFormat="1">
      <c r="A1002" s="196">
        <v>21000741</v>
      </c>
      <c r="B1002" s="235" t="s">
        <v>238</v>
      </c>
      <c r="C1002" s="235" t="s">
        <v>239</v>
      </c>
      <c r="D1002" s="242">
        <v>20000</v>
      </c>
      <c r="E1002" s="242"/>
      <c r="F1002" s="235" t="s">
        <v>748</v>
      </c>
      <c r="G1002" s="236">
        <v>44536</v>
      </c>
      <c r="H1002" s="235" t="s">
        <v>1860</v>
      </c>
      <c r="I1002" s="235" t="s">
        <v>1352</v>
      </c>
      <c r="J1002" s="348" t="s">
        <v>1768</v>
      </c>
    </row>
    <row r="1003" spans="1:10" s="196" customFormat="1">
      <c r="A1003" s="196">
        <v>21000742</v>
      </c>
      <c r="B1003" s="235" t="s">
        <v>238</v>
      </c>
      <c r="C1003" s="235" t="s">
        <v>239</v>
      </c>
      <c r="D1003" s="242">
        <v>20000</v>
      </c>
      <c r="E1003" s="242"/>
      <c r="F1003" s="235" t="s">
        <v>748</v>
      </c>
      <c r="G1003" s="236">
        <v>44536</v>
      </c>
      <c r="H1003" s="235" t="s">
        <v>1861</v>
      </c>
      <c r="I1003" s="235" t="s">
        <v>1862</v>
      </c>
      <c r="J1003" s="348" t="s">
        <v>1768</v>
      </c>
    </row>
    <row r="1004" spans="1:10" s="196" customFormat="1">
      <c r="A1004" s="196">
        <v>21000743</v>
      </c>
      <c r="B1004" s="235" t="s">
        <v>238</v>
      </c>
      <c r="C1004" s="235" t="s">
        <v>239</v>
      </c>
      <c r="D1004" s="242">
        <v>20000</v>
      </c>
      <c r="E1004" s="242"/>
      <c r="F1004" s="235" t="s">
        <v>748</v>
      </c>
      <c r="G1004" s="236">
        <v>44536</v>
      </c>
      <c r="H1004" s="235" t="s">
        <v>1863</v>
      </c>
      <c r="I1004" s="235" t="s">
        <v>1368</v>
      </c>
      <c r="J1004" s="348" t="s">
        <v>1768</v>
      </c>
    </row>
    <row r="1005" spans="1:10" s="196" customFormat="1">
      <c r="A1005" s="196">
        <v>21000744</v>
      </c>
      <c r="B1005" s="235" t="s">
        <v>238</v>
      </c>
      <c r="C1005" s="235" t="s">
        <v>239</v>
      </c>
      <c r="D1005" s="242">
        <v>30000</v>
      </c>
      <c r="E1005" s="242"/>
      <c r="F1005" s="235" t="s">
        <v>748</v>
      </c>
      <c r="G1005" s="236">
        <v>44536</v>
      </c>
      <c r="H1005" s="235" t="s">
        <v>1864</v>
      </c>
      <c r="I1005" s="235" t="s">
        <v>1375</v>
      </c>
      <c r="J1005" s="348" t="s">
        <v>1768</v>
      </c>
    </row>
    <row r="1006" spans="1:10" s="196" customFormat="1">
      <c r="A1006" s="196">
        <v>21000745</v>
      </c>
      <c r="B1006" s="235" t="s">
        <v>238</v>
      </c>
      <c r="C1006" s="235" t="s">
        <v>239</v>
      </c>
      <c r="D1006" s="242">
        <v>20000</v>
      </c>
      <c r="E1006" s="242"/>
      <c r="F1006" s="235" t="s">
        <v>748</v>
      </c>
      <c r="G1006" s="236">
        <v>44536</v>
      </c>
      <c r="H1006" s="235" t="s">
        <v>1865</v>
      </c>
      <c r="I1006" s="235" t="s">
        <v>1378</v>
      </c>
      <c r="J1006" s="348" t="s">
        <v>1768</v>
      </c>
    </row>
    <row r="1007" spans="1:10" s="196" customFormat="1">
      <c r="A1007" s="196">
        <v>21000746</v>
      </c>
      <c r="B1007" s="235" t="s">
        <v>238</v>
      </c>
      <c r="C1007" s="235" t="s">
        <v>239</v>
      </c>
      <c r="D1007" s="242">
        <v>20000</v>
      </c>
      <c r="E1007" s="242"/>
      <c r="F1007" s="235" t="s">
        <v>748</v>
      </c>
      <c r="G1007" s="236">
        <v>44536</v>
      </c>
      <c r="H1007" s="235" t="s">
        <v>1866</v>
      </c>
      <c r="I1007" s="235" t="s">
        <v>1396</v>
      </c>
      <c r="J1007" s="348" t="s">
        <v>1768</v>
      </c>
    </row>
    <row r="1008" spans="1:10" s="196" customFormat="1">
      <c r="A1008" s="196">
        <v>21000747</v>
      </c>
      <c r="B1008" s="235" t="s">
        <v>238</v>
      </c>
      <c r="C1008" s="235" t="s">
        <v>239</v>
      </c>
      <c r="D1008" s="242">
        <v>20000</v>
      </c>
      <c r="E1008" s="242"/>
      <c r="F1008" s="235" t="s">
        <v>748</v>
      </c>
      <c r="G1008" s="236">
        <v>44536</v>
      </c>
      <c r="H1008" s="235" t="s">
        <v>1867</v>
      </c>
      <c r="I1008" s="235" t="s">
        <v>1404</v>
      </c>
      <c r="J1008" s="348" t="s">
        <v>1768</v>
      </c>
    </row>
    <row r="1009" spans="1:10" s="196" customFormat="1">
      <c r="A1009" s="196">
        <v>21000748</v>
      </c>
      <c r="B1009" s="235" t="s">
        <v>238</v>
      </c>
      <c r="C1009" s="235" t="s">
        <v>239</v>
      </c>
      <c r="D1009" s="242">
        <v>20000</v>
      </c>
      <c r="E1009" s="242"/>
      <c r="F1009" s="235" t="s">
        <v>748</v>
      </c>
      <c r="G1009" s="236">
        <v>44536</v>
      </c>
      <c r="H1009" s="235" t="s">
        <v>1868</v>
      </c>
      <c r="I1009" s="235" t="s">
        <v>1442</v>
      </c>
      <c r="J1009" s="348" t="s">
        <v>1768</v>
      </c>
    </row>
    <row r="1010" spans="1:10" s="196" customFormat="1">
      <c r="A1010" s="196">
        <v>21000749</v>
      </c>
      <c r="B1010" s="235" t="s">
        <v>238</v>
      </c>
      <c r="C1010" s="235" t="s">
        <v>239</v>
      </c>
      <c r="D1010" s="242">
        <v>30000</v>
      </c>
      <c r="E1010" s="242"/>
      <c r="F1010" s="235" t="s">
        <v>748</v>
      </c>
      <c r="G1010" s="236">
        <v>44536</v>
      </c>
      <c r="H1010" s="235" t="s">
        <v>1869</v>
      </c>
      <c r="I1010" s="235" t="s">
        <v>1457</v>
      </c>
      <c r="J1010" s="348" t="s">
        <v>1768</v>
      </c>
    </row>
    <row r="1011" spans="1:10" s="196" customFormat="1">
      <c r="A1011" s="196">
        <v>21000750</v>
      </c>
      <c r="B1011" s="235" t="s">
        <v>238</v>
      </c>
      <c r="C1011" s="235" t="s">
        <v>239</v>
      </c>
      <c r="D1011" s="242">
        <v>30000</v>
      </c>
      <c r="E1011" s="242"/>
      <c r="F1011" s="235" t="s">
        <v>748</v>
      </c>
      <c r="G1011" s="236">
        <v>44536</v>
      </c>
      <c r="H1011" s="235" t="s">
        <v>1870</v>
      </c>
      <c r="I1011" s="235" t="s">
        <v>1461</v>
      </c>
      <c r="J1011" s="348" t="s">
        <v>1768</v>
      </c>
    </row>
    <row r="1012" spans="1:10" s="196" customFormat="1">
      <c r="A1012" s="196">
        <v>21000751</v>
      </c>
      <c r="B1012" s="235" t="s">
        <v>238</v>
      </c>
      <c r="C1012" s="235" t="s">
        <v>239</v>
      </c>
      <c r="D1012" s="242">
        <v>30000</v>
      </c>
      <c r="E1012" s="242"/>
      <c r="F1012" s="235" t="s">
        <v>748</v>
      </c>
      <c r="G1012" s="236">
        <v>44536</v>
      </c>
      <c r="H1012" s="235" t="s">
        <v>1871</v>
      </c>
      <c r="I1012" s="235" t="s">
        <v>1471</v>
      </c>
      <c r="J1012" s="348" t="s">
        <v>1768</v>
      </c>
    </row>
    <row r="1013" spans="1:10" s="196" customFormat="1">
      <c r="A1013" s="196">
        <v>21000752</v>
      </c>
      <c r="B1013" s="235" t="s">
        <v>238</v>
      </c>
      <c r="C1013" s="235" t="s">
        <v>239</v>
      </c>
      <c r="D1013" s="242">
        <v>40000</v>
      </c>
      <c r="E1013" s="242"/>
      <c r="F1013" s="235" t="s">
        <v>748</v>
      </c>
      <c r="G1013" s="236">
        <v>44536</v>
      </c>
      <c r="H1013" s="235" t="s">
        <v>1872</v>
      </c>
      <c r="I1013" s="235" t="s">
        <v>1663</v>
      </c>
      <c r="J1013" s="348" t="s">
        <v>1768</v>
      </c>
    </row>
    <row r="1014" spans="1:10" s="196" customFormat="1">
      <c r="A1014" s="196">
        <v>21000753</v>
      </c>
      <c r="B1014" s="235" t="s">
        <v>238</v>
      </c>
      <c r="C1014" s="235" t="s">
        <v>239</v>
      </c>
      <c r="D1014" s="242">
        <v>20000</v>
      </c>
      <c r="E1014" s="242"/>
      <c r="F1014" s="235" t="s">
        <v>748</v>
      </c>
      <c r="G1014" s="236">
        <v>44536</v>
      </c>
      <c r="H1014" s="235" t="s">
        <v>1873</v>
      </c>
      <c r="I1014" s="235" t="s">
        <v>1518</v>
      </c>
      <c r="J1014" s="348" t="s">
        <v>1768</v>
      </c>
    </row>
    <row r="1015" spans="1:10" s="196" customFormat="1">
      <c r="A1015" s="196">
        <v>21000754</v>
      </c>
      <c r="B1015" s="235" t="s">
        <v>238</v>
      </c>
      <c r="C1015" s="235" t="s">
        <v>239</v>
      </c>
      <c r="D1015" s="242">
        <v>20000</v>
      </c>
      <c r="E1015" s="242"/>
      <c r="F1015" s="235" t="s">
        <v>748</v>
      </c>
      <c r="G1015" s="236">
        <v>44536</v>
      </c>
      <c r="H1015" s="235" t="s">
        <v>1874</v>
      </c>
      <c r="I1015" s="235" t="s">
        <v>1522</v>
      </c>
      <c r="J1015" s="348" t="s">
        <v>1768</v>
      </c>
    </row>
    <row r="1016" spans="1:10" s="196" customFormat="1">
      <c r="A1016" s="196">
        <v>21000755</v>
      </c>
      <c r="B1016" s="235" t="s">
        <v>238</v>
      </c>
      <c r="C1016" s="235" t="s">
        <v>239</v>
      </c>
      <c r="D1016" s="242">
        <v>20000</v>
      </c>
      <c r="E1016" s="242"/>
      <c r="F1016" s="235" t="s">
        <v>748</v>
      </c>
      <c r="G1016" s="236">
        <v>44536</v>
      </c>
      <c r="H1016" s="235" t="s">
        <v>1875</v>
      </c>
      <c r="I1016" s="235" t="s">
        <v>1524</v>
      </c>
      <c r="J1016" s="348" t="s">
        <v>1768</v>
      </c>
    </row>
    <row r="1017" spans="1:10" s="196" customFormat="1">
      <c r="A1017" s="196">
        <v>21000756</v>
      </c>
      <c r="B1017" s="235" t="s">
        <v>238</v>
      </c>
      <c r="C1017" s="235" t="s">
        <v>239</v>
      </c>
      <c r="D1017" s="242">
        <v>54500</v>
      </c>
      <c r="E1017" s="242"/>
      <c r="F1017" s="235" t="s">
        <v>748</v>
      </c>
      <c r="G1017" s="236">
        <v>44536</v>
      </c>
      <c r="H1017" s="235" t="s">
        <v>1876</v>
      </c>
      <c r="I1017" s="235" t="s">
        <v>1538</v>
      </c>
      <c r="J1017" s="348" t="s">
        <v>1768</v>
      </c>
    </row>
    <row r="1018" spans="1:10" s="196" customFormat="1">
      <c r="A1018" s="196">
        <v>21000757</v>
      </c>
      <c r="B1018" s="235" t="s">
        <v>238</v>
      </c>
      <c r="C1018" s="235" t="s">
        <v>239</v>
      </c>
      <c r="D1018" s="242">
        <v>20000</v>
      </c>
      <c r="E1018" s="242"/>
      <c r="F1018" s="235" t="s">
        <v>748</v>
      </c>
      <c r="G1018" s="236">
        <v>44536</v>
      </c>
      <c r="H1018" s="235" t="s">
        <v>1877</v>
      </c>
      <c r="I1018" s="235" t="s">
        <v>784</v>
      </c>
      <c r="J1018" s="348" t="s">
        <v>1768</v>
      </c>
    </row>
    <row r="1019" spans="1:10" s="196" customFormat="1">
      <c r="A1019" s="196">
        <v>21000758</v>
      </c>
      <c r="B1019" s="235" t="s">
        <v>238</v>
      </c>
      <c r="C1019" s="235" t="s">
        <v>239</v>
      </c>
      <c r="D1019" s="242">
        <v>30000</v>
      </c>
      <c r="E1019" s="242"/>
      <c r="F1019" s="235" t="s">
        <v>748</v>
      </c>
      <c r="G1019" s="236">
        <v>44536</v>
      </c>
      <c r="H1019" s="235" t="s">
        <v>1878</v>
      </c>
      <c r="I1019" s="235" t="s">
        <v>1547</v>
      </c>
      <c r="J1019" s="348" t="s">
        <v>1768</v>
      </c>
    </row>
    <row r="1020" spans="1:10" s="196" customFormat="1">
      <c r="A1020" s="196">
        <v>21000759</v>
      </c>
      <c r="B1020" s="235" t="s">
        <v>238</v>
      </c>
      <c r="C1020" s="235" t="s">
        <v>239</v>
      </c>
      <c r="D1020" s="242">
        <v>40000</v>
      </c>
      <c r="E1020" s="242"/>
      <c r="F1020" s="235" t="s">
        <v>748</v>
      </c>
      <c r="G1020" s="236">
        <v>44536</v>
      </c>
      <c r="H1020" s="235" t="s">
        <v>1879</v>
      </c>
      <c r="I1020" s="235" t="s">
        <v>706</v>
      </c>
      <c r="J1020" s="348" t="s">
        <v>1768</v>
      </c>
    </row>
    <row r="1021" spans="1:10" s="196" customFormat="1">
      <c r="A1021" s="196">
        <v>21000760</v>
      </c>
      <c r="B1021" s="235" t="s">
        <v>238</v>
      </c>
      <c r="C1021" s="235" t="s">
        <v>239</v>
      </c>
      <c r="D1021" s="242">
        <v>30000</v>
      </c>
      <c r="E1021" s="242"/>
      <c r="F1021" s="235" t="s">
        <v>748</v>
      </c>
      <c r="G1021" s="236">
        <v>44536</v>
      </c>
      <c r="H1021" s="235" t="s">
        <v>1880</v>
      </c>
      <c r="I1021" s="235" t="s">
        <v>1555</v>
      </c>
      <c r="J1021" s="348" t="s">
        <v>1768</v>
      </c>
    </row>
    <row r="1022" spans="1:10" s="196" customFormat="1">
      <c r="A1022" s="196">
        <v>21000761</v>
      </c>
      <c r="B1022" s="235" t="s">
        <v>238</v>
      </c>
      <c r="C1022" s="235" t="s">
        <v>239</v>
      </c>
      <c r="D1022" s="242">
        <v>20000</v>
      </c>
      <c r="E1022" s="242"/>
      <c r="F1022" s="235" t="s">
        <v>748</v>
      </c>
      <c r="G1022" s="236">
        <v>44536</v>
      </c>
      <c r="H1022" s="235" t="s">
        <v>1881</v>
      </c>
      <c r="I1022" s="235" t="s">
        <v>1561</v>
      </c>
      <c r="J1022" s="348" t="s">
        <v>1768</v>
      </c>
    </row>
    <row r="1023" spans="1:10" s="196" customFormat="1">
      <c r="A1023" s="196">
        <v>21000762</v>
      </c>
      <c r="B1023" s="235" t="s">
        <v>238</v>
      </c>
      <c r="C1023" s="235" t="s">
        <v>239</v>
      </c>
      <c r="D1023" s="242">
        <v>30000</v>
      </c>
      <c r="E1023" s="242"/>
      <c r="F1023" s="235" t="s">
        <v>748</v>
      </c>
      <c r="G1023" s="236">
        <v>44536</v>
      </c>
      <c r="H1023" s="235" t="s">
        <v>1882</v>
      </c>
      <c r="I1023" s="235" t="s">
        <v>1138</v>
      </c>
      <c r="J1023" s="348" t="s">
        <v>1768</v>
      </c>
    </row>
    <row r="1024" spans="1:10" s="196" customFormat="1">
      <c r="A1024" s="196">
        <v>21000763</v>
      </c>
      <c r="B1024" s="235" t="s">
        <v>238</v>
      </c>
      <c r="C1024" s="235" t="s">
        <v>239</v>
      </c>
      <c r="D1024" s="242">
        <v>20000</v>
      </c>
      <c r="E1024" s="242"/>
      <c r="F1024" s="235" t="s">
        <v>748</v>
      </c>
      <c r="G1024" s="236">
        <v>44536</v>
      </c>
      <c r="H1024" s="235" t="s">
        <v>1883</v>
      </c>
      <c r="I1024" s="235" t="s">
        <v>1884</v>
      </c>
      <c r="J1024" s="348" t="s">
        <v>1768</v>
      </c>
    </row>
    <row r="1025" spans="1:10" s="196" customFormat="1">
      <c r="A1025" s="196">
        <v>21000764</v>
      </c>
      <c r="B1025" s="235" t="s">
        <v>238</v>
      </c>
      <c r="C1025" s="235" t="s">
        <v>239</v>
      </c>
      <c r="D1025" s="242">
        <v>30000</v>
      </c>
      <c r="E1025" s="242"/>
      <c r="F1025" s="235" t="s">
        <v>748</v>
      </c>
      <c r="G1025" s="236">
        <v>44536</v>
      </c>
      <c r="H1025" s="235" t="s">
        <v>1885</v>
      </c>
      <c r="I1025" s="235" t="s">
        <v>1151</v>
      </c>
      <c r="J1025" s="348" t="s">
        <v>1768</v>
      </c>
    </row>
    <row r="1026" spans="1:10" s="196" customFormat="1">
      <c r="A1026" s="196">
        <v>21000766</v>
      </c>
      <c r="B1026" s="235" t="s">
        <v>238</v>
      </c>
      <c r="C1026" s="235" t="s">
        <v>239</v>
      </c>
      <c r="D1026" s="242">
        <v>20000</v>
      </c>
      <c r="E1026" s="242"/>
      <c r="F1026" s="235" t="s">
        <v>748</v>
      </c>
      <c r="G1026" s="236">
        <v>44536</v>
      </c>
      <c r="H1026" s="235" t="s">
        <v>1886</v>
      </c>
      <c r="I1026" s="235" t="s">
        <v>1887</v>
      </c>
      <c r="J1026" s="348" t="s">
        <v>1888</v>
      </c>
    </row>
    <row r="1027" spans="1:10" s="196" customFormat="1">
      <c r="A1027" s="196">
        <v>21000767</v>
      </c>
      <c r="B1027" s="235" t="s">
        <v>238</v>
      </c>
      <c r="C1027" s="235" t="s">
        <v>239</v>
      </c>
      <c r="D1027" s="242">
        <v>20000</v>
      </c>
      <c r="E1027" s="242"/>
      <c r="F1027" s="235" t="s">
        <v>748</v>
      </c>
      <c r="G1027" s="236">
        <v>44536</v>
      </c>
      <c r="H1027" s="235" t="s">
        <v>1889</v>
      </c>
      <c r="I1027" s="235" t="s">
        <v>1171</v>
      </c>
      <c r="J1027" s="348" t="s">
        <v>1888</v>
      </c>
    </row>
    <row r="1028" spans="1:10" s="196" customFormat="1">
      <c r="A1028" s="196">
        <v>21000768</v>
      </c>
      <c r="B1028" s="235" t="s">
        <v>238</v>
      </c>
      <c r="C1028" s="235" t="s">
        <v>239</v>
      </c>
      <c r="D1028" s="242">
        <v>30000</v>
      </c>
      <c r="E1028" s="242"/>
      <c r="F1028" s="235" t="s">
        <v>748</v>
      </c>
      <c r="G1028" s="236">
        <v>44536</v>
      </c>
      <c r="H1028" s="235" t="s">
        <v>1890</v>
      </c>
      <c r="I1028" s="235" t="s">
        <v>703</v>
      </c>
      <c r="J1028" s="348" t="s">
        <v>1891</v>
      </c>
    </row>
    <row r="1029" spans="1:10" s="196" customFormat="1">
      <c r="A1029" s="196">
        <v>21000769</v>
      </c>
      <c r="B1029" s="235" t="s">
        <v>238</v>
      </c>
      <c r="C1029" s="235" t="s">
        <v>239</v>
      </c>
      <c r="D1029" s="242">
        <v>20000</v>
      </c>
      <c r="E1029" s="242"/>
      <c r="F1029" s="235" t="s">
        <v>748</v>
      </c>
      <c r="G1029" s="236">
        <v>44536</v>
      </c>
      <c r="H1029" s="235" t="s">
        <v>1892</v>
      </c>
      <c r="I1029" s="235" t="s">
        <v>1248</v>
      </c>
      <c r="J1029" s="348" t="s">
        <v>1891</v>
      </c>
    </row>
    <row r="1030" spans="1:10" s="196" customFormat="1">
      <c r="A1030" s="196">
        <v>21000770</v>
      </c>
      <c r="B1030" s="235" t="s">
        <v>238</v>
      </c>
      <c r="C1030" s="235" t="s">
        <v>239</v>
      </c>
      <c r="D1030" s="242">
        <v>30000</v>
      </c>
      <c r="E1030" s="242"/>
      <c r="F1030" s="235" t="s">
        <v>748</v>
      </c>
      <c r="G1030" s="236">
        <v>44536</v>
      </c>
      <c r="H1030" s="235" t="s">
        <v>1893</v>
      </c>
      <c r="I1030" s="235" t="s">
        <v>423</v>
      </c>
      <c r="J1030" s="348" t="s">
        <v>1891</v>
      </c>
    </row>
    <row r="1031" spans="1:10" s="196" customFormat="1">
      <c r="A1031" s="196">
        <v>21000771</v>
      </c>
      <c r="B1031" s="235" t="s">
        <v>238</v>
      </c>
      <c r="C1031" s="235" t="s">
        <v>239</v>
      </c>
      <c r="D1031" s="242">
        <v>40000</v>
      </c>
      <c r="E1031" s="242"/>
      <c r="F1031" s="235" t="s">
        <v>748</v>
      </c>
      <c r="G1031" s="236">
        <v>44536</v>
      </c>
      <c r="H1031" s="235" t="s">
        <v>1894</v>
      </c>
      <c r="I1031" s="235" t="s">
        <v>1272</v>
      </c>
      <c r="J1031" s="348" t="s">
        <v>1891</v>
      </c>
    </row>
    <row r="1032" spans="1:10" s="196" customFormat="1">
      <c r="A1032" s="196">
        <v>21000773</v>
      </c>
      <c r="B1032" s="235" t="s">
        <v>238</v>
      </c>
      <c r="C1032" s="235" t="s">
        <v>239</v>
      </c>
      <c r="D1032" s="242">
        <v>20000</v>
      </c>
      <c r="E1032" s="242"/>
      <c r="F1032" s="235" t="s">
        <v>748</v>
      </c>
      <c r="G1032" s="236">
        <v>44536</v>
      </c>
      <c r="H1032" s="235" t="s">
        <v>1895</v>
      </c>
      <c r="I1032" s="235" t="s">
        <v>1277</v>
      </c>
      <c r="J1032" s="348" t="s">
        <v>1891</v>
      </c>
    </row>
    <row r="1033" spans="1:10" s="196" customFormat="1">
      <c r="A1033" s="196">
        <v>21000774</v>
      </c>
      <c r="B1033" s="235" t="s">
        <v>238</v>
      </c>
      <c r="C1033" s="235" t="s">
        <v>239</v>
      </c>
      <c r="D1033" s="242">
        <v>20000</v>
      </c>
      <c r="E1033" s="242"/>
      <c r="F1033" s="235" t="s">
        <v>748</v>
      </c>
      <c r="G1033" s="236">
        <v>44536</v>
      </c>
      <c r="H1033" s="235" t="s">
        <v>1896</v>
      </c>
      <c r="I1033" s="235" t="s">
        <v>1302</v>
      </c>
      <c r="J1033" s="348" t="s">
        <v>1891</v>
      </c>
    </row>
    <row r="1034" spans="1:10" s="196" customFormat="1">
      <c r="A1034" s="196">
        <v>21000777</v>
      </c>
      <c r="B1034" s="235" t="s">
        <v>238</v>
      </c>
      <c r="C1034" s="235" t="s">
        <v>239</v>
      </c>
      <c r="D1034" s="242">
        <v>30000</v>
      </c>
      <c r="E1034" s="242"/>
      <c r="F1034" s="235" t="s">
        <v>748</v>
      </c>
      <c r="G1034" s="236">
        <v>44536</v>
      </c>
      <c r="H1034" s="235" t="s">
        <v>1897</v>
      </c>
      <c r="I1034" s="235" t="s">
        <v>1336</v>
      </c>
      <c r="J1034" s="348" t="s">
        <v>1898</v>
      </c>
    </row>
    <row r="1035" spans="1:10" s="196" customFormat="1">
      <c r="A1035" s="196">
        <v>21000778</v>
      </c>
      <c r="B1035" s="235" t="s">
        <v>238</v>
      </c>
      <c r="C1035" s="235" t="s">
        <v>239</v>
      </c>
      <c r="D1035" s="242">
        <v>20000</v>
      </c>
      <c r="E1035" s="242"/>
      <c r="F1035" s="235" t="s">
        <v>748</v>
      </c>
      <c r="G1035" s="236">
        <v>44536</v>
      </c>
      <c r="H1035" s="235" t="s">
        <v>1899</v>
      </c>
      <c r="I1035" s="235" t="s">
        <v>1347</v>
      </c>
      <c r="J1035" s="348" t="s">
        <v>1891</v>
      </c>
    </row>
    <row r="1036" spans="1:10" s="196" customFormat="1">
      <c r="A1036" s="196">
        <v>21000779</v>
      </c>
      <c r="B1036" s="235" t="s">
        <v>238</v>
      </c>
      <c r="C1036" s="235" t="s">
        <v>239</v>
      </c>
      <c r="D1036" s="242">
        <v>20000</v>
      </c>
      <c r="E1036" s="242"/>
      <c r="F1036" s="235" t="s">
        <v>748</v>
      </c>
      <c r="G1036" s="236">
        <v>44536</v>
      </c>
      <c r="H1036" s="235" t="s">
        <v>1900</v>
      </c>
      <c r="I1036" s="235" t="s">
        <v>680</v>
      </c>
      <c r="J1036" s="348" t="s">
        <v>1891</v>
      </c>
    </row>
    <row r="1037" spans="1:10" s="196" customFormat="1">
      <c r="A1037" s="196">
        <v>21000780</v>
      </c>
      <c r="B1037" s="235" t="s">
        <v>238</v>
      </c>
      <c r="C1037" s="235" t="s">
        <v>239</v>
      </c>
      <c r="D1037" s="242">
        <v>30000</v>
      </c>
      <c r="E1037" s="242"/>
      <c r="F1037" s="235" t="s">
        <v>748</v>
      </c>
      <c r="G1037" s="236">
        <v>44536</v>
      </c>
      <c r="H1037" s="235" t="s">
        <v>1901</v>
      </c>
      <c r="I1037" s="235" t="s">
        <v>1384</v>
      </c>
      <c r="J1037" s="348" t="s">
        <v>1891</v>
      </c>
    </row>
    <row r="1038" spans="1:10" s="196" customFormat="1">
      <c r="A1038" s="196">
        <v>21000781</v>
      </c>
      <c r="B1038" s="235" t="s">
        <v>238</v>
      </c>
      <c r="C1038" s="235" t="s">
        <v>239</v>
      </c>
      <c r="D1038" s="242">
        <v>20000</v>
      </c>
      <c r="E1038" s="242"/>
      <c r="F1038" s="235" t="s">
        <v>748</v>
      </c>
      <c r="G1038" s="236">
        <v>44536</v>
      </c>
      <c r="H1038" s="235" t="s">
        <v>1902</v>
      </c>
      <c r="I1038" s="235" t="s">
        <v>1903</v>
      </c>
      <c r="J1038" s="348" t="s">
        <v>1891</v>
      </c>
    </row>
    <row r="1039" spans="1:10" s="196" customFormat="1">
      <c r="A1039" s="196">
        <v>21000782</v>
      </c>
      <c r="B1039" s="235" t="s">
        <v>238</v>
      </c>
      <c r="C1039" s="235" t="s">
        <v>239</v>
      </c>
      <c r="D1039" s="242">
        <v>20000</v>
      </c>
      <c r="E1039" s="242"/>
      <c r="F1039" s="235" t="s">
        <v>748</v>
      </c>
      <c r="G1039" s="236">
        <v>44536</v>
      </c>
      <c r="H1039" s="235" t="s">
        <v>1904</v>
      </c>
      <c r="I1039" s="235" t="s">
        <v>1402</v>
      </c>
      <c r="J1039" s="348" t="s">
        <v>1891</v>
      </c>
    </row>
    <row r="1040" spans="1:10" s="196" customFormat="1">
      <c r="A1040" s="196">
        <v>21000783</v>
      </c>
      <c r="B1040" s="235" t="s">
        <v>238</v>
      </c>
      <c r="C1040" s="235" t="s">
        <v>239</v>
      </c>
      <c r="D1040" s="242">
        <v>20000</v>
      </c>
      <c r="E1040" s="242"/>
      <c r="F1040" s="235" t="s">
        <v>748</v>
      </c>
      <c r="G1040" s="236">
        <v>44536</v>
      </c>
      <c r="H1040" s="235" t="s">
        <v>1905</v>
      </c>
      <c r="I1040" s="235" t="s">
        <v>1408</v>
      </c>
      <c r="J1040" s="348" t="s">
        <v>1891</v>
      </c>
    </row>
    <row r="1041" spans="1:10" s="196" customFormat="1">
      <c r="A1041" s="196">
        <v>21000784</v>
      </c>
      <c r="B1041" s="235" t="s">
        <v>238</v>
      </c>
      <c r="C1041" s="235" t="s">
        <v>239</v>
      </c>
      <c r="D1041" s="242">
        <v>20000</v>
      </c>
      <c r="E1041" s="242"/>
      <c r="F1041" s="235" t="s">
        <v>748</v>
      </c>
      <c r="G1041" s="236">
        <v>44536</v>
      </c>
      <c r="H1041" s="235" t="s">
        <v>1906</v>
      </c>
      <c r="I1041" s="235" t="s">
        <v>1416</v>
      </c>
      <c r="J1041" s="348" t="s">
        <v>1891</v>
      </c>
    </row>
    <row r="1042" spans="1:10" s="196" customFormat="1">
      <c r="A1042" s="196">
        <v>21000785</v>
      </c>
      <c r="B1042" s="235" t="s">
        <v>238</v>
      </c>
      <c r="C1042" s="235" t="s">
        <v>239</v>
      </c>
      <c r="D1042" s="242">
        <v>20000</v>
      </c>
      <c r="E1042" s="242"/>
      <c r="F1042" s="235" t="s">
        <v>748</v>
      </c>
      <c r="G1042" s="236">
        <v>44536</v>
      </c>
      <c r="H1042" s="235" t="s">
        <v>1907</v>
      </c>
      <c r="I1042" s="235" t="s">
        <v>1445</v>
      </c>
      <c r="J1042" s="348" t="s">
        <v>1891</v>
      </c>
    </row>
    <row r="1043" spans="1:10" s="196" customFormat="1">
      <c r="A1043" s="196">
        <v>21000786</v>
      </c>
      <c r="B1043" s="235" t="s">
        <v>238</v>
      </c>
      <c r="C1043" s="235" t="s">
        <v>239</v>
      </c>
      <c r="D1043" s="242">
        <v>20000</v>
      </c>
      <c r="E1043" s="242"/>
      <c r="F1043" s="235" t="s">
        <v>748</v>
      </c>
      <c r="G1043" s="236">
        <v>44536</v>
      </c>
      <c r="H1043" s="235" t="s">
        <v>1908</v>
      </c>
      <c r="I1043" s="235" t="s">
        <v>1909</v>
      </c>
      <c r="J1043" s="348" t="s">
        <v>1891</v>
      </c>
    </row>
    <row r="1044" spans="1:10" s="196" customFormat="1">
      <c r="A1044" s="196">
        <v>21000787</v>
      </c>
      <c r="B1044" s="235" t="s">
        <v>238</v>
      </c>
      <c r="C1044" s="235" t="s">
        <v>239</v>
      </c>
      <c r="D1044" s="242">
        <v>20000</v>
      </c>
      <c r="E1044" s="242"/>
      <c r="F1044" s="235" t="s">
        <v>748</v>
      </c>
      <c r="G1044" s="236">
        <v>44536</v>
      </c>
      <c r="H1044" s="235" t="s">
        <v>1910</v>
      </c>
      <c r="I1044" s="235" t="s">
        <v>1447</v>
      </c>
      <c r="J1044" s="348" t="s">
        <v>1891</v>
      </c>
    </row>
    <row r="1045" spans="1:10" s="196" customFormat="1">
      <c r="A1045" s="196">
        <v>21000788</v>
      </c>
      <c r="B1045" s="235" t="s">
        <v>238</v>
      </c>
      <c r="C1045" s="235" t="s">
        <v>239</v>
      </c>
      <c r="D1045" s="242">
        <v>20000</v>
      </c>
      <c r="E1045" s="242"/>
      <c r="F1045" s="235" t="s">
        <v>748</v>
      </c>
      <c r="G1045" s="236">
        <v>44536</v>
      </c>
      <c r="H1045" s="235" t="s">
        <v>1911</v>
      </c>
      <c r="I1045" s="235" t="s">
        <v>1912</v>
      </c>
      <c r="J1045" s="348" t="s">
        <v>1891</v>
      </c>
    </row>
    <row r="1046" spans="1:10" s="196" customFormat="1">
      <c r="A1046" s="196">
        <v>21000789</v>
      </c>
      <c r="B1046" s="235" t="s">
        <v>238</v>
      </c>
      <c r="C1046" s="235" t="s">
        <v>239</v>
      </c>
      <c r="D1046" s="242">
        <v>30000</v>
      </c>
      <c r="E1046" s="242"/>
      <c r="F1046" s="235" t="s">
        <v>748</v>
      </c>
      <c r="G1046" s="236">
        <v>44536</v>
      </c>
      <c r="H1046" s="235" t="s">
        <v>1913</v>
      </c>
      <c r="I1046" s="235" t="s">
        <v>1477</v>
      </c>
      <c r="J1046" s="348" t="s">
        <v>1891</v>
      </c>
    </row>
    <row r="1047" spans="1:10" s="196" customFormat="1">
      <c r="A1047" s="196">
        <v>21000790</v>
      </c>
      <c r="B1047" s="235" t="s">
        <v>238</v>
      </c>
      <c r="C1047" s="235" t="s">
        <v>239</v>
      </c>
      <c r="D1047" s="242">
        <v>20000</v>
      </c>
      <c r="E1047" s="242"/>
      <c r="F1047" s="235" t="s">
        <v>748</v>
      </c>
      <c r="G1047" s="236">
        <v>44536</v>
      </c>
      <c r="H1047" s="235" t="s">
        <v>1914</v>
      </c>
      <c r="I1047" s="235" t="s">
        <v>1915</v>
      </c>
      <c r="J1047" s="348" t="s">
        <v>1891</v>
      </c>
    </row>
    <row r="1048" spans="1:10" s="196" customFormat="1">
      <c r="A1048" s="196">
        <v>21000791</v>
      </c>
      <c r="B1048" s="235" t="s">
        <v>238</v>
      </c>
      <c r="C1048" s="235" t="s">
        <v>239</v>
      </c>
      <c r="D1048" s="242">
        <v>20000</v>
      </c>
      <c r="E1048" s="242"/>
      <c r="F1048" s="235" t="s">
        <v>748</v>
      </c>
      <c r="G1048" s="236">
        <v>44536</v>
      </c>
      <c r="H1048" s="235" t="s">
        <v>1916</v>
      </c>
      <c r="I1048" s="235" t="s">
        <v>1481</v>
      </c>
      <c r="J1048" s="348" t="s">
        <v>1891</v>
      </c>
    </row>
    <row r="1049" spans="1:10" s="196" customFormat="1">
      <c r="A1049" s="196">
        <v>21000793</v>
      </c>
      <c r="B1049" s="235" t="s">
        <v>238</v>
      </c>
      <c r="C1049" s="235" t="s">
        <v>239</v>
      </c>
      <c r="D1049" s="242">
        <v>20000</v>
      </c>
      <c r="E1049" s="242"/>
      <c r="F1049" s="235" t="s">
        <v>748</v>
      </c>
      <c r="G1049" s="236">
        <v>44536</v>
      </c>
      <c r="H1049" s="235" t="s">
        <v>1917</v>
      </c>
      <c r="I1049" s="235" t="s">
        <v>1500</v>
      </c>
      <c r="J1049" s="348" t="s">
        <v>1891</v>
      </c>
    </row>
    <row r="1050" spans="1:10" s="196" customFormat="1">
      <c r="A1050" s="196">
        <v>21000794</v>
      </c>
      <c r="B1050" s="235" t="s">
        <v>238</v>
      </c>
      <c r="C1050" s="235" t="s">
        <v>239</v>
      </c>
      <c r="D1050" s="242">
        <v>40000</v>
      </c>
      <c r="E1050" s="242"/>
      <c r="F1050" s="235" t="s">
        <v>748</v>
      </c>
      <c r="G1050" s="236">
        <v>44536</v>
      </c>
      <c r="H1050" s="235" t="s">
        <v>1918</v>
      </c>
      <c r="I1050" s="235" t="s">
        <v>1506</v>
      </c>
      <c r="J1050" s="348" t="s">
        <v>1891</v>
      </c>
    </row>
    <row r="1051" spans="1:10" s="196" customFormat="1">
      <c r="A1051" s="196">
        <v>21000795</v>
      </c>
      <c r="B1051" s="235" t="s">
        <v>238</v>
      </c>
      <c r="C1051" s="235" t="s">
        <v>239</v>
      </c>
      <c r="D1051" s="242">
        <v>20000</v>
      </c>
      <c r="E1051" s="242"/>
      <c r="F1051" s="235" t="s">
        <v>748</v>
      </c>
      <c r="G1051" s="236">
        <v>44536</v>
      </c>
      <c r="H1051" s="235" t="s">
        <v>1919</v>
      </c>
      <c r="I1051" s="235" t="s">
        <v>1920</v>
      </c>
      <c r="J1051" s="348" t="s">
        <v>1891</v>
      </c>
    </row>
    <row r="1052" spans="1:10" s="196" customFormat="1">
      <c r="A1052" s="196">
        <v>21000796</v>
      </c>
      <c r="B1052" s="235" t="s">
        <v>238</v>
      </c>
      <c r="C1052" s="235" t="s">
        <v>239</v>
      </c>
      <c r="D1052" s="242">
        <v>20000</v>
      </c>
      <c r="E1052" s="242"/>
      <c r="F1052" s="235" t="s">
        <v>748</v>
      </c>
      <c r="G1052" s="236">
        <v>44536</v>
      </c>
      <c r="H1052" s="235" t="s">
        <v>1921</v>
      </c>
      <c r="I1052" s="235" t="s">
        <v>1516</v>
      </c>
      <c r="J1052" s="348" t="s">
        <v>1891</v>
      </c>
    </row>
    <row r="1053" spans="1:10" s="196" customFormat="1">
      <c r="A1053" s="196">
        <v>21000797</v>
      </c>
      <c r="B1053" s="235" t="s">
        <v>238</v>
      </c>
      <c r="C1053" s="235" t="s">
        <v>239</v>
      </c>
      <c r="D1053" s="242">
        <v>20000</v>
      </c>
      <c r="E1053" s="242"/>
      <c r="F1053" s="235" t="s">
        <v>748</v>
      </c>
      <c r="G1053" s="236">
        <v>44536</v>
      </c>
      <c r="H1053" s="235" t="s">
        <v>1922</v>
      </c>
      <c r="I1053" s="235" t="s">
        <v>1563</v>
      </c>
      <c r="J1053" s="348" t="s">
        <v>1891</v>
      </c>
    </row>
    <row r="1054" spans="1:10" s="196" customFormat="1">
      <c r="A1054" s="196">
        <v>21000798</v>
      </c>
      <c r="B1054" s="235" t="s">
        <v>238</v>
      </c>
      <c r="C1054" s="235" t="s">
        <v>239</v>
      </c>
      <c r="D1054" s="242">
        <v>20000</v>
      </c>
      <c r="E1054" s="242"/>
      <c r="F1054" s="235" t="s">
        <v>748</v>
      </c>
      <c r="G1054" s="236">
        <v>44536</v>
      </c>
      <c r="H1054" s="235" t="s">
        <v>1923</v>
      </c>
      <c r="I1054" s="235" t="s">
        <v>1567</v>
      </c>
      <c r="J1054" s="348" t="s">
        <v>1891</v>
      </c>
    </row>
    <row r="1055" spans="1:10" s="196" customFormat="1">
      <c r="A1055" s="196">
        <v>21000799</v>
      </c>
      <c r="B1055" s="235" t="s">
        <v>238</v>
      </c>
      <c r="C1055" s="235" t="s">
        <v>239</v>
      </c>
      <c r="D1055" s="242">
        <v>20000</v>
      </c>
      <c r="E1055" s="242"/>
      <c r="F1055" s="235" t="s">
        <v>748</v>
      </c>
      <c r="G1055" s="236">
        <v>44536</v>
      </c>
      <c r="H1055" s="235" t="s">
        <v>1924</v>
      </c>
      <c r="I1055" s="235" t="s">
        <v>1925</v>
      </c>
      <c r="J1055" s="348" t="s">
        <v>1891</v>
      </c>
    </row>
    <row r="1056" spans="1:10" s="196" customFormat="1">
      <c r="A1056" s="196">
        <v>21000800</v>
      </c>
      <c r="B1056" s="235" t="s">
        <v>238</v>
      </c>
      <c r="C1056" s="235" t="s">
        <v>239</v>
      </c>
      <c r="D1056" s="242">
        <v>20000</v>
      </c>
      <c r="E1056" s="242"/>
      <c r="F1056" s="235" t="s">
        <v>748</v>
      </c>
      <c r="G1056" s="236">
        <v>44536</v>
      </c>
      <c r="H1056" s="235" t="s">
        <v>1926</v>
      </c>
      <c r="I1056" s="235" t="s">
        <v>1589</v>
      </c>
      <c r="J1056" s="348" t="s">
        <v>1891</v>
      </c>
    </row>
    <row r="1057" spans="1:10" s="196" customFormat="1">
      <c r="A1057" s="196">
        <v>21000801</v>
      </c>
      <c r="B1057" s="235" t="s">
        <v>238</v>
      </c>
      <c r="C1057" s="235" t="s">
        <v>239</v>
      </c>
      <c r="D1057" s="242">
        <v>20000</v>
      </c>
      <c r="E1057" s="242"/>
      <c r="F1057" s="235" t="s">
        <v>748</v>
      </c>
      <c r="G1057" s="236">
        <v>44536</v>
      </c>
      <c r="H1057" s="235" t="s">
        <v>1927</v>
      </c>
      <c r="I1057" s="235" t="s">
        <v>1601</v>
      </c>
      <c r="J1057" s="348" t="s">
        <v>1891</v>
      </c>
    </row>
    <row r="1058" spans="1:10" s="196" customFormat="1">
      <c r="A1058" s="196">
        <v>21000802</v>
      </c>
      <c r="B1058" s="235" t="s">
        <v>238</v>
      </c>
      <c r="C1058" s="235" t="s">
        <v>239</v>
      </c>
      <c r="D1058" s="242">
        <v>20000</v>
      </c>
      <c r="E1058" s="242"/>
      <c r="F1058" s="235" t="s">
        <v>748</v>
      </c>
      <c r="G1058" s="236">
        <v>44536</v>
      </c>
      <c r="H1058" s="235" t="s">
        <v>1928</v>
      </c>
      <c r="I1058" s="235" t="s">
        <v>1621</v>
      </c>
      <c r="J1058" s="348" t="s">
        <v>1891</v>
      </c>
    </row>
    <row r="1059" spans="1:10" s="196" customFormat="1">
      <c r="A1059" s="196">
        <v>21000803</v>
      </c>
      <c r="B1059" s="235" t="s">
        <v>238</v>
      </c>
      <c r="C1059" s="235" t="s">
        <v>239</v>
      </c>
      <c r="D1059" s="242">
        <v>54500</v>
      </c>
      <c r="E1059" s="242"/>
      <c r="F1059" s="235" t="s">
        <v>748</v>
      </c>
      <c r="G1059" s="236">
        <v>44536</v>
      </c>
      <c r="H1059" s="235" t="s">
        <v>1929</v>
      </c>
      <c r="I1059" s="235" t="s">
        <v>587</v>
      </c>
      <c r="J1059" s="348" t="s">
        <v>1891</v>
      </c>
    </row>
    <row r="1060" spans="1:10" s="196" customFormat="1">
      <c r="A1060" s="196">
        <v>21000804</v>
      </c>
      <c r="B1060" s="235" t="s">
        <v>238</v>
      </c>
      <c r="C1060" s="235" t="s">
        <v>239</v>
      </c>
      <c r="D1060" s="242">
        <v>30000</v>
      </c>
      <c r="E1060" s="242"/>
      <c r="F1060" s="235" t="s">
        <v>748</v>
      </c>
      <c r="G1060" s="236">
        <v>44536</v>
      </c>
      <c r="H1060" s="235" t="s">
        <v>1930</v>
      </c>
      <c r="I1060" s="235" t="s">
        <v>1677</v>
      </c>
      <c r="J1060" s="348" t="s">
        <v>1891</v>
      </c>
    </row>
    <row r="1061" spans="1:10" s="196" customFormat="1">
      <c r="A1061" s="196">
        <v>21000805</v>
      </c>
      <c r="B1061" s="235" t="s">
        <v>238</v>
      </c>
      <c r="C1061" s="235" t="s">
        <v>239</v>
      </c>
      <c r="D1061" s="242">
        <v>54500</v>
      </c>
      <c r="E1061" s="242"/>
      <c r="F1061" s="235" t="s">
        <v>748</v>
      </c>
      <c r="G1061" s="236">
        <v>44536</v>
      </c>
      <c r="H1061" s="235" t="s">
        <v>1931</v>
      </c>
      <c r="I1061" s="235" t="s">
        <v>1679</v>
      </c>
      <c r="J1061" s="348" t="s">
        <v>1891</v>
      </c>
    </row>
    <row r="1062" spans="1:10" s="196" customFormat="1">
      <c r="A1062" s="196">
        <v>21000806</v>
      </c>
      <c r="B1062" s="235" t="s">
        <v>238</v>
      </c>
      <c r="C1062" s="235" t="s">
        <v>239</v>
      </c>
      <c r="D1062" s="242">
        <v>40000</v>
      </c>
      <c r="E1062" s="242"/>
      <c r="F1062" s="235" t="s">
        <v>748</v>
      </c>
      <c r="G1062" s="236">
        <v>44536</v>
      </c>
      <c r="H1062" s="235" t="s">
        <v>1932</v>
      </c>
      <c r="I1062" s="235" t="s">
        <v>1681</v>
      </c>
      <c r="J1062" s="348" t="s">
        <v>1891</v>
      </c>
    </row>
    <row r="1063" spans="1:10" s="196" customFormat="1">
      <c r="A1063" s="196">
        <v>21000807</v>
      </c>
      <c r="B1063" s="235" t="s">
        <v>238</v>
      </c>
      <c r="C1063" s="235" t="s">
        <v>239</v>
      </c>
      <c r="D1063" s="242">
        <v>20000</v>
      </c>
      <c r="E1063" s="242"/>
      <c r="F1063" s="235" t="s">
        <v>748</v>
      </c>
      <c r="G1063" s="236">
        <v>44536</v>
      </c>
      <c r="H1063" s="235" t="s">
        <v>1933</v>
      </c>
      <c r="I1063" s="235" t="s">
        <v>1687</v>
      </c>
      <c r="J1063" s="348" t="s">
        <v>1891</v>
      </c>
    </row>
    <row r="1064" spans="1:10" s="196" customFormat="1">
      <c r="A1064" s="196">
        <v>21000808</v>
      </c>
      <c r="B1064" s="235" t="s">
        <v>238</v>
      </c>
      <c r="C1064" s="235" t="s">
        <v>239</v>
      </c>
      <c r="D1064" s="242">
        <v>20000</v>
      </c>
      <c r="E1064" s="242"/>
      <c r="F1064" s="235" t="s">
        <v>748</v>
      </c>
      <c r="G1064" s="236">
        <v>44536</v>
      </c>
      <c r="H1064" s="235" t="s">
        <v>1934</v>
      </c>
      <c r="I1064" s="235" t="s">
        <v>788</v>
      </c>
      <c r="J1064" s="348" t="s">
        <v>1891</v>
      </c>
    </row>
    <row r="1065" spans="1:10" s="196" customFormat="1">
      <c r="A1065" s="196">
        <v>21000809</v>
      </c>
      <c r="B1065" s="235" t="s">
        <v>238</v>
      </c>
      <c r="C1065" s="235" t="s">
        <v>239</v>
      </c>
      <c r="D1065" s="242">
        <v>20000</v>
      </c>
      <c r="E1065" s="242"/>
      <c r="F1065" s="235" t="s">
        <v>748</v>
      </c>
      <c r="G1065" s="236">
        <v>44536</v>
      </c>
      <c r="H1065" s="235" t="s">
        <v>1935</v>
      </c>
      <c r="I1065" s="235" t="s">
        <v>1380</v>
      </c>
      <c r="J1065" s="348" t="s">
        <v>1891</v>
      </c>
    </row>
    <row r="1066" spans="1:10" s="196" customFormat="1">
      <c r="A1066" s="196">
        <v>21000810</v>
      </c>
      <c r="B1066" s="235" t="s">
        <v>238</v>
      </c>
      <c r="C1066" s="235" t="s">
        <v>239</v>
      </c>
      <c r="D1066" s="242">
        <v>30000</v>
      </c>
      <c r="E1066" s="242"/>
      <c r="F1066" s="235" t="s">
        <v>748</v>
      </c>
      <c r="G1066" s="236">
        <v>44536</v>
      </c>
      <c r="H1066" s="235" t="s">
        <v>1936</v>
      </c>
      <c r="I1066" s="235" t="s">
        <v>1414</v>
      </c>
      <c r="J1066" s="348" t="s">
        <v>1891</v>
      </c>
    </row>
    <row r="1067" spans="1:10" s="196" customFormat="1">
      <c r="A1067" s="196">
        <v>21000812</v>
      </c>
      <c r="B1067" s="235" t="s">
        <v>238</v>
      </c>
      <c r="C1067" s="235" t="s">
        <v>239</v>
      </c>
      <c r="D1067" s="242">
        <v>38175.5</v>
      </c>
      <c r="E1067" s="242"/>
      <c r="F1067" s="235" t="s">
        <v>748</v>
      </c>
      <c r="G1067" s="236">
        <v>44536</v>
      </c>
      <c r="H1067" s="235" t="s">
        <v>1937</v>
      </c>
      <c r="I1067" s="235" t="s">
        <v>1756</v>
      </c>
      <c r="J1067" s="348" t="s">
        <v>1938</v>
      </c>
    </row>
    <row r="1068" spans="1:10" s="196" customFormat="1">
      <c r="A1068" s="196">
        <v>21000813</v>
      </c>
      <c r="B1068" s="235" t="s">
        <v>238</v>
      </c>
      <c r="C1068" s="235" t="s">
        <v>239</v>
      </c>
      <c r="D1068" s="242">
        <v>5418</v>
      </c>
      <c r="E1068" s="242"/>
      <c r="F1068" s="235" t="s">
        <v>748</v>
      </c>
      <c r="G1068" s="236">
        <v>44536</v>
      </c>
      <c r="H1068" s="235" t="s">
        <v>1939</v>
      </c>
      <c r="I1068" s="235" t="s">
        <v>1940</v>
      </c>
      <c r="J1068" s="348" t="s">
        <v>1941</v>
      </c>
    </row>
    <row r="1069" spans="1:10" s="196" customFormat="1">
      <c r="A1069" s="196">
        <v>21000814</v>
      </c>
      <c r="B1069" s="235" t="s">
        <v>238</v>
      </c>
      <c r="C1069" s="235" t="s">
        <v>239</v>
      </c>
      <c r="D1069" s="242">
        <v>3980</v>
      </c>
      <c r="E1069" s="242"/>
      <c r="F1069" s="235" t="s">
        <v>748</v>
      </c>
      <c r="G1069" s="236">
        <v>44537</v>
      </c>
      <c r="H1069" s="235" t="s">
        <v>1942</v>
      </c>
      <c r="I1069" s="235" t="s">
        <v>1943</v>
      </c>
      <c r="J1069" s="348" t="s">
        <v>1944</v>
      </c>
    </row>
    <row r="1070" spans="1:10" s="196" customFormat="1" ht="14.25" customHeight="1">
      <c r="A1070" s="196">
        <v>21000815</v>
      </c>
      <c r="B1070" s="235" t="s">
        <v>238</v>
      </c>
      <c r="C1070" s="235" t="s">
        <v>239</v>
      </c>
      <c r="D1070" s="242">
        <v>100000</v>
      </c>
      <c r="E1070" s="242"/>
      <c r="F1070" s="235" t="s">
        <v>748</v>
      </c>
      <c r="G1070" s="236">
        <v>44537</v>
      </c>
      <c r="H1070" s="235" t="s">
        <v>1945</v>
      </c>
      <c r="I1070" s="235" t="s">
        <v>1014</v>
      </c>
      <c r="J1070" s="348" t="s">
        <v>1946</v>
      </c>
    </row>
    <row r="1071" spans="1:10" s="196" customFormat="1">
      <c r="A1071" s="196">
        <v>21000816</v>
      </c>
      <c r="B1071" s="235" t="s">
        <v>238</v>
      </c>
      <c r="C1071" s="235" t="s">
        <v>239</v>
      </c>
      <c r="D1071" s="242">
        <v>51200</v>
      </c>
      <c r="E1071" s="242"/>
      <c r="F1071" s="235" t="s">
        <v>748</v>
      </c>
      <c r="G1071" s="236">
        <v>44537</v>
      </c>
      <c r="H1071" s="235" t="s">
        <v>1947</v>
      </c>
      <c r="I1071" s="235" t="s">
        <v>1014</v>
      </c>
      <c r="J1071" s="348" t="s">
        <v>1948</v>
      </c>
    </row>
    <row r="1072" spans="1:10" s="196" customFormat="1">
      <c r="A1072" s="196">
        <v>21000818</v>
      </c>
      <c r="B1072" s="235" t="s">
        <v>238</v>
      </c>
      <c r="C1072" s="235" t="s">
        <v>239</v>
      </c>
      <c r="D1072" s="242">
        <v>28800</v>
      </c>
      <c r="E1072" s="242"/>
      <c r="F1072" s="235" t="s">
        <v>748</v>
      </c>
      <c r="G1072" s="236">
        <v>44537</v>
      </c>
      <c r="H1072" s="235" t="s">
        <v>1949</v>
      </c>
      <c r="I1072" s="235" t="s">
        <v>1014</v>
      </c>
      <c r="J1072" s="348" t="s">
        <v>1950</v>
      </c>
    </row>
    <row r="1073" spans="1:10" s="196" customFormat="1">
      <c r="A1073" s="196">
        <v>21000108</v>
      </c>
      <c r="B1073" s="235" t="s">
        <v>238</v>
      </c>
      <c r="C1073" s="235" t="s">
        <v>239</v>
      </c>
      <c r="D1073" s="242">
        <v>103767.77</v>
      </c>
      <c r="E1073" s="242"/>
      <c r="F1073" s="235" t="s">
        <v>748</v>
      </c>
      <c r="G1073" s="236">
        <v>44543</v>
      </c>
      <c r="H1073" s="235" t="s">
        <v>1951</v>
      </c>
      <c r="I1073" s="235" t="s">
        <v>571</v>
      </c>
      <c r="J1073" s="348" t="s">
        <v>1952</v>
      </c>
    </row>
    <row r="1074" spans="1:10" s="196" customFormat="1">
      <c r="A1074" s="196">
        <v>21000108</v>
      </c>
      <c r="B1074" s="235" t="s">
        <v>238</v>
      </c>
      <c r="C1074" s="235" t="s">
        <v>239</v>
      </c>
      <c r="D1074" s="242">
        <v>5188.3900000000003</v>
      </c>
      <c r="E1074" s="242"/>
      <c r="F1074" s="235" t="s">
        <v>748</v>
      </c>
      <c r="G1074" s="236">
        <v>44543</v>
      </c>
      <c r="H1074" s="235" t="s">
        <v>1951</v>
      </c>
      <c r="I1074" s="235" t="s">
        <v>572</v>
      </c>
      <c r="J1074" s="348" t="s">
        <v>1952</v>
      </c>
    </row>
    <row r="1075" spans="1:10" s="196" customFormat="1">
      <c r="A1075" s="196">
        <v>21000108</v>
      </c>
      <c r="B1075" s="235" t="s">
        <v>238</v>
      </c>
      <c r="C1075" s="235" t="s">
        <v>239</v>
      </c>
      <c r="D1075" s="242">
        <v>-5188.3900000000003</v>
      </c>
      <c r="E1075" s="242"/>
      <c r="F1075" s="235" t="s">
        <v>748</v>
      </c>
      <c r="G1075" s="236">
        <v>44543</v>
      </c>
      <c r="H1075" s="235" t="s">
        <v>1951</v>
      </c>
      <c r="I1075" s="235" t="s">
        <v>571</v>
      </c>
      <c r="J1075" s="348" t="s">
        <v>1952</v>
      </c>
    </row>
    <row r="1076" spans="1:10" s="196" customFormat="1">
      <c r="A1076" s="196">
        <v>21000108</v>
      </c>
      <c r="B1076" s="235" t="s">
        <v>238</v>
      </c>
      <c r="C1076" s="235" t="s">
        <v>239</v>
      </c>
      <c r="D1076" s="242">
        <v>4116.05</v>
      </c>
      <c r="E1076" s="242"/>
      <c r="F1076" s="235" t="s">
        <v>748</v>
      </c>
      <c r="G1076" s="236">
        <v>44543</v>
      </c>
      <c r="H1076" s="235" t="s">
        <v>1951</v>
      </c>
      <c r="I1076" s="235" t="s">
        <v>447</v>
      </c>
      <c r="J1076" s="348" t="s">
        <v>1952</v>
      </c>
    </row>
    <row r="1077" spans="1:10" s="196" customFormat="1">
      <c r="A1077" s="196">
        <v>21000108</v>
      </c>
      <c r="B1077" s="235" t="s">
        <v>238</v>
      </c>
      <c r="C1077" s="235" t="s">
        <v>239</v>
      </c>
      <c r="D1077" s="242">
        <v>-4116.05</v>
      </c>
      <c r="E1077" s="242"/>
      <c r="F1077" s="235" t="s">
        <v>748</v>
      </c>
      <c r="G1077" s="236">
        <v>44543</v>
      </c>
      <c r="H1077" s="235" t="s">
        <v>1951</v>
      </c>
      <c r="I1077" s="235" t="s">
        <v>571</v>
      </c>
      <c r="J1077" s="348" t="s">
        <v>1952</v>
      </c>
    </row>
    <row r="1078" spans="1:10" s="196" customFormat="1">
      <c r="A1078" s="196">
        <v>21000108</v>
      </c>
      <c r="B1078" s="235" t="s">
        <v>238</v>
      </c>
      <c r="C1078" s="235" t="s">
        <v>239</v>
      </c>
      <c r="D1078" s="242">
        <v>1245.21</v>
      </c>
      <c r="E1078" s="242"/>
      <c r="F1078" s="235" t="s">
        <v>748</v>
      </c>
      <c r="G1078" s="236">
        <v>44543</v>
      </c>
      <c r="H1078" s="235" t="s">
        <v>1951</v>
      </c>
      <c r="I1078" s="235" t="s">
        <v>393</v>
      </c>
      <c r="J1078" s="348" t="s">
        <v>1952</v>
      </c>
    </row>
    <row r="1079" spans="1:10" s="196" customFormat="1">
      <c r="A1079" s="196">
        <v>21000108</v>
      </c>
      <c r="B1079" s="235" t="s">
        <v>238</v>
      </c>
      <c r="C1079" s="235" t="s">
        <v>239</v>
      </c>
      <c r="D1079" s="242">
        <v>-1245.21</v>
      </c>
      <c r="E1079" s="242"/>
      <c r="F1079" s="235" t="s">
        <v>748</v>
      </c>
      <c r="G1079" s="236">
        <v>44543</v>
      </c>
      <c r="H1079" s="235" t="s">
        <v>1951</v>
      </c>
      <c r="I1079" s="235" t="s">
        <v>571</v>
      </c>
      <c r="J1079" s="348" t="s">
        <v>1952</v>
      </c>
    </row>
    <row r="1080" spans="1:10" s="196" customFormat="1">
      <c r="A1080" s="196">
        <v>21000821</v>
      </c>
      <c r="B1080" s="235" t="s">
        <v>238</v>
      </c>
      <c r="C1080" s="235" t="s">
        <v>239</v>
      </c>
      <c r="D1080" s="242">
        <v>24919.49</v>
      </c>
      <c r="E1080" s="242"/>
      <c r="F1080" s="235" t="s">
        <v>748</v>
      </c>
      <c r="G1080" s="236">
        <v>44543</v>
      </c>
      <c r="H1080" s="235" t="s">
        <v>1953</v>
      </c>
      <c r="I1080" s="235" t="s">
        <v>1756</v>
      </c>
      <c r="J1080" s="348" t="s">
        <v>1954</v>
      </c>
    </row>
    <row r="1081" spans="1:10" s="196" customFormat="1">
      <c r="A1081" s="196">
        <v>21000822</v>
      </c>
      <c r="B1081" s="235" t="s">
        <v>238</v>
      </c>
      <c r="C1081" s="235" t="s">
        <v>239</v>
      </c>
      <c r="D1081" s="242">
        <v>25434.29</v>
      </c>
      <c r="E1081" s="242"/>
      <c r="F1081" s="235" t="s">
        <v>748</v>
      </c>
      <c r="G1081" s="236">
        <v>44543</v>
      </c>
      <c r="H1081" s="235" t="s">
        <v>1955</v>
      </c>
      <c r="I1081" s="235" t="s">
        <v>1756</v>
      </c>
      <c r="J1081" s="348" t="s">
        <v>1956</v>
      </c>
    </row>
    <row r="1082" spans="1:10" s="196" customFormat="1">
      <c r="A1082" s="196">
        <v>21000823</v>
      </c>
      <c r="B1082" s="235" t="s">
        <v>238</v>
      </c>
      <c r="C1082" s="235" t="s">
        <v>239</v>
      </c>
      <c r="D1082" s="242">
        <v>7260.66</v>
      </c>
      <c r="E1082" s="242"/>
      <c r="F1082" s="235" t="s">
        <v>748</v>
      </c>
      <c r="G1082" s="236">
        <v>44543</v>
      </c>
      <c r="H1082" s="235" t="s">
        <v>1957</v>
      </c>
      <c r="I1082" s="235" t="s">
        <v>1756</v>
      </c>
      <c r="J1082" s="348" t="s">
        <v>1958</v>
      </c>
    </row>
    <row r="1083" spans="1:10" s="196" customFormat="1">
      <c r="A1083" s="196">
        <v>21000824</v>
      </c>
      <c r="B1083" s="235" t="s">
        <v>238</v>
      </c>
      <c r="C1083" s="235" t="s">
        <v>239</v>
      </c>
      <c r="D1083" s="242">
        <v>7279.47</v>
      </c>
      <c r="E1083" s="242"/>
      <c r="F1083" s="235" t="s">
        <v>748</v>
      </c>
      <c r="G1083" s="236">
        <v>44543</v>
      </c>
      <c r="H1083" s="235" t="s">
        <v>1959</v>
      </c>
      <c r="I1083" s="235" t="s">
        <v>1756</v>
      </c>
      <c r="J1083" s="348" t="s">
        <v>1960</v>
      </c>
    </row>
    <row r="1084" spans="1:10" s="196" customFormat="1">
      <c r="A1084" s="196">
        <v>21000825</v>
      </c>
      <c r="B1084" s="235" t="s">
        <v>238</v>
      </c>
      <c r="C1084" s="235" t="s">
        <v>239</v>
      </c>
      <c r="D1084" s="242">
        <v>41732</v>
      </c>
      <c r="E1084" s="242"/>
      <c r="F1084" s="235" t="s">
        <v>748</v>
      </c>
      <c r="G1084" s="236">
        <v>44543</v>
      </c>
      <c r="H1084" s="235" t="s">
        <v>1961</v>
      </c>
      <c r="I1084" s="235" t="s">
        <v>1756</v>
      </c>
      <c r="J1084" s="348" t="s">
        <v>1962</v>
      </c>
    </row>
    <row r="1085" spans="1:10" s="196" customFormat="1">
      <c r="A1085" s="196">
        <v>21000826</v>
      </c>
      <c r="B1085" s="235" t="s">
        <v>238</v>
      </c>
      <c r="C1085" s="235" t="s">
        <v>239</v>
      </c>
      <c r="D1085" s="242">
        <v>28320.34</v>
      </c>
      <c r="E1085" s="242"/>
      <c r="F1085" s="235" t="s">
        <v>748</v>
      </c>
      <c r="G1085" s="236">
        <v>44543</v>
      </c>
      <c r="H1085" s="235" t="s">
        <v>1963</v>
      </c>
      <c r="I1085" s="235" t="s">
        <v>1756</v>
      </c>
      <c r="J1085" s="348" t="s">
        <v>1964</v>
      </c>
    </row>
    <row r="1086" spans="1:10" s="196" customFormat="1">
      <c r="A1086" s="196">
        <v>21000827</v>
      </c>
      <c r="B1086" s="235" t="s">
        <v>238</v>
      </c>
      <c r="C1086" s="235" t="s">
        <v>239</v>
      </c>
      <c r="D1086" s="242">
        <v>27768.61</v>
      </c>
      <c r="E1086" s="242"/>
      <c r="F1086" s="235" t="s">
        <v>748</v>
      </c>
      <c r="G1086" s="236">
        <v>44543</v>
      </c>
      <c r="H1086" s="235" t="s">
        <v>1965</v>
      </c>
      <c r="I1086" s="235" t="s">
        <v>1756</v>
      </c>
      <c r="J1086" s="348" t="s">
        <v>1966</v>
      </c>
    </row>
    <row r="1087" spans="1:10" s="196" customFormat="1">
      <c r="A1087" s="196">
        <v>21000828</v>
      </c>
      <c r="B1087" s="235" t="s">
        <v>238</v>
      </c>
      <c r="C1087" s="235" t="s">
        <v>239</v>
      </c>
      <c r="D1087" s="242">
        <v>25250.36</v>
      </c>
      <c r="E1087" s="242"/>
      <c r="F1087" s="235" t="s">
        <v>748</v>
      </c>
      <c r="G1087" s="236">
        <v>44543</v>
      </c>
      <c r="H1087" s="235" t="s">
        <v>1967</v>
      </c>
      <c r="I1087" s="235" t="s">
        <v>1756</v>
      </c>
      <c r="J1087" s="348" t="s">
        <v>1968</v>
      </c>
    </row>
    <row r="1088" spans="1:10" s="196" customFormat="1">
      <c r="A1088" s="196">
        <v>21000829</v>
      </c>
      <c r="B1088" s="235" t="s">
        <v>238</v>
      </c>
      <c r="C1088" s="235" t="s">
        <v>239</v>
      </c>
      <c r="D1088" s="242">
        <v>26250</v>
      </c>
      <c r="E1088" s="242"/>
      <c r="F1088" s="235" t="s">
        <v>748</v>
      </c>
      <c r="G1088" s="236">
        <v>44543</v>
      </c>
      <c r="H1088" s="235" t="s">
        <v>1969</v>
      </c>
      <c r="I1088" s="235" t="s">
        <v>1970</v>
      </c>
      <c r="J1088" s="348" t="s">
        <v>1971</v>
      </c>
    </row>
    <row r="1089" spans="1:10" s="196" customFormat="1">
      <c r="A1089" s="196">
        <v>21000820</v>
      </c>
      <c r="B1089" s="235" t="s">
        <v>238</v>
      </c>
      <c r="C1089" s="235" t="s">
        <v>239</v>
      </c>
      <c r="D1089" s="242">
        <v>400</v>
      </c>
      <c r="E1089" s="242"/>
      <c r="F1089" s="235" t="s">
        <v>748</v>
      </c>
      <c r="G1089" s="236">
        <v>44545</v>
      </c>
      <c r="H1089" s="235" t="s">
        <v>1972</v>
      </c>
      <c r="I1089" s="235" t="s">
        <v>1973</v>
      </c>
      <c r="J1089" s="348" t="s">
        <v>1974</v>
      </c>
    </row>
    <row r="1090" spans="1:10" s="196" customFormat="1">
      <c r="A1090" s="196">
        <v>21000835</v>
      </c>
      <c r="B1090" s="235" t="s">
        <v>238</v>
      </c>
      <c r="C1090" s="235" t="s">
        <v>239</v>
      </c>
      <c r="D1090" s="242">
        <v>29330.85</v>
      </c>
      <c r="E1090" s="242"/>
      <c r="F1090" s="235" t="s">
        <v>748</v>
      </c>
      <c r="G1090" s="236">
        <v>44547</v>
      </c>
      <c r="H1090" s="235" t="s">
        <v>865</v>
      </c>
      <c r="I1090" s="235" t="s">
        <v>866</v>
      </c>
      <c r="J1090" s="348" t="s">
        <v>1975</v>
      </c>
    </row>
    <row r="1091" spans="1:10" s="161" customFormat="1">
      <c r="A1091" s="161">
        <v>21000105</v>
      </c>
      <c r="B1091" s="166" t="s">
        <v>238</v>
      </c>
      <c r="C1091" s="166" t="s">
        <v>239</v>
      </c>
      <c r="D1091" s="215">
        <v>24514.06</v>
      </c>
      <c r="E1091" s="215"/>
      <c r="F1091" s="166" t="s">
        <v>748</v>
      </c>
      <c r="G1091" s="167">
        <v>44550</v>
      </c>
      <c r="H1091" s="166" t="s">
        <v>397</v>
      </c>
      <c r="I1091" s="166" t="s">
        <v>391</v>
      </c>
      <c r="J1091" s="168" t="s">
        <v>1981</v>
      </c>
    </row>
    <row r="1092" spans="1:10" s="161" customFormat="1">
      <c r="A1092" s="161">
        <v>21000105</v>
      </c>
      <c r="B1092" s="166" t="s">
        <v>238</v>
      </c>
      <c r="C1092" s="166" t="s">
        <v>239</v>
      </c>
      <c r="D1092" s="215">
        <v>696.46</v>
      </c>
      <c r="E1092" s="215"/>
      <c r="F1092" s="166" t="s">
        <v>748</v>
      </c>
      <c r="G1092" s="167">
        <v>44550</v>
      </c>
      <c r="H1092" s="166" t="s">
        <v>397</v>
      </c>
      <c r="I1092" s="166" t="s">
        <v>392</v>
      </c>
      <c r="J1092" s="168" t="s">
        <v>1981</v>
      </c>
    </row>
    <row r="1093" spans="1:10" s="161" customFormat="1">
      <c r="A1093" s="161">
        <v>21000105</v>
      </c>
      <c r="B1093" s="166" t="s">
        <v>238</v>
      </c>
      <c r="C1093" s="166" t="s">
        <v>239</v>
      </c>
      <c r="D1093" s="215">
        <v>-696.46</v>
      </c>
      <c r="E1093" s="215"/>
      <c r="F1093" s="166" t="s">
        <v>748</v>
      </c>
      <c r="G1093" s="167">
        <v>44550</v>
      </c>
      <c r="H1093" s="166" t="s">
        <v>397</v>
      </c>
      <c r="I1093" s="166" t="s">
        <v>391</v>
      </c>
      <c r="J1093" s="168" t="s">
        <v>1981</v>
      </c>
    </row>
    <row r="1094" spans="1:10" s="161" customFormat="1">
      <c r="A1094" s="161">
        <v>21000105</v>
      </c>
      <c r="B1094" s="166" t="s">
        <v>238</v>
      </c>
      <c r="C1094" s="166" t="s">
        <v>239</v>
      </c>
      <c r="D1094" s="215">
        <v>294.17</v>
      </c>
      <c r="E1094" s="215"/>
      <c r="F1094" s="166" t="s">
        <v>748</v>
      </c>
      <c r="G1094" s="167">
        <v>44550</v>
      </c>
      <c r="H1094" s="166" t="s">
        <v>397</v>
      </c>
      <c r="I1094" s="166" t="s">
        <v>393</v>
      </c>
      <c r="J1094" s="168" t="s">
        <v>1981</v>
      </c>
    </row>
    <row r="1095" spans="1:10" s="161" customFormat="1">
      <c r="A1095" s="161">
        <v>21000105</v>
      </c>
      <c r="B1095" s="166" t="s">
        <v>238</v>
      </c>
      <c r="C1095" s="166" t="s">
        <v>239</v>
      </c>
      <c r="D1095" s="215">
        <v>-294.17</v>
      </c>
      <c r="E1095" s="215"/>
      <c r="F1095" s="166" t="s">
        <v>748</v>
      </c>
      <c r="G1095" s="167">
        <v>44550</v>
      </c>
      <c r="H1095" s="166" t="s">
        <v>397</v>
      </c>
      <c r="I1095" s="166" t="s">
        <v>391</v>
      </c>
      <c r="J1095" s="168" t="s">
        <v>1981</v>
      </c>
    </row>
    <row r="1096" spans="1:10" s="161" customFormat="1">
      <c r="A1096" s="161">
        <v>21000106</v>
      </c>
      <c r="B1096" s="166" t="s">
        <v>238</v>
      </c>
      <c r="C1096" s="166" t="s">
        <v>239</v>
      </c>
      <c r="D1096" s="215">
        <v>8581</v>
      </c>
      <c r="E1096" s="215"/>
      <c r="F1096" s="166" t="s">
        <v>748</v>
      </c>
      <c r="G1096" s="167">
        <v>44550</v>
      </c>
      <c r="H1096" s="166" t="s">
        <v>855</v>
      </c>
      <c r="I1096" s="166" t="s">
        <v>391</v>
      </c>
      <c r="J1096" s="168" t="s">
        <v>1982</v>
      </c>
    </row>
    <row r="1097" spans="1:10" s="161" customFormat="1">
      <c r="A1097" s="161">
        <v>21000106</v>
      </c>
      <c r="B1097" s="166" t="s">
        <v>238</v>
      </c>
      <c r="C1097" s="166" t="s">
        <v>239</v>
      </c>
      <c r="D1097" s="215">
        <v>102.97</v>
      </c>
      <c r="E1097" s="215"/>
      <c r="F1097" s="166" t="s">
        <v>748</v>
      </c>
      <c r="G1097" s="167">
        <v>44550</v>
      </c>
      <c r="H1097" s="166" t="s">
        <v>855</v>
      </c>
      <c r="I1097" s="166" t="s">
        <v>393</v>
      </c>
      <c r="J1097" s="168" t="s">
        <v>1983</v>
      </c>
    </row>
    <row r="1098" spans="1:10" s="161" customFormat="1">
      <c r="A1098" s="161">
        <v>21000106</v>
      </c>
      <c r="B1098" s="166" t="s">
        <v>238</v>
      </c>
      <c r="C1098" s="166" t="s">
        <v>239</v>
      </c>
      <c r="D1098" s="215">
        <v>-102.97</v>
      </c>
      <c r="E1098" s="215"/>
      <c r="F1098" s="166" t="s">
        <v>748</v>
      </c>
      <c r="G1098" s="167">
        <v>44550</v>
      </c>
      <c r="H1098" s="166" t="s">
        <v>855</v>
      </c>
      <c r="I1098" s="166" t="s">
        <v>391</v>
      </c>
      <c r="J1098" s="168" t="s">
        <v>1983</v>
      </c>
    </row>
    <row r="1099" spans="1:10" s="161" customFormat="1">
      <c r="A1099" s="161">
        <v>21000107</v>
      </c>
      <c r="B1099" s="166" t="s">
        <v>238</v>
      </c>
      <c r="C1099" s="166" t="s">
        <v>239</v>
      </c>
      <c r="D1099" s="215">
        <v>12649.79</v>
      </c>
      <c r="E1099" s="215"/>
      <c r="F1099" s="166" t="s">
        <v>748</v>
      </c>
      <c r="G1099" s="167">
        <v>44550</v>
      </c>
      <c r="H1099" s="166" t="s">
        <v>859</v>
      </c>
      <c r="I1099" s="166" t="s">
        <v>391</v>
      </c>
      <c r="J1099" s="168" t="s">
        <v>1984</v>
      </c>
    </row>
    <row r="1100" spans="1:10" s="161" customFormat="1">
      <c r="A1100" s="161">
        <v>21000107</v>
      </c>
      <c r="B1100" s="166" t="s">
        <v>238</v>
      </c>
      <c r="C1100" s="166" t="s">
        <v>239</v>
      </c>
      <c r="D1100" s="215">
        <v>151.80000000000001</v>
      </c>
      <c r="E1100" s="215"/>
      <c r="F1100" s="166" t="s">
        <v>748</v>
      </c>
      <c r="G1100" s="167">
        <v>44550</v>
      </c>
      <c r="H1100" s="166" t="s">
        <v>859</v>
      </c>
      <c r="I1100" s="166" t="s">
        <v>393</v>
      </c>
      <c r="J1100" s="168" t="s">
        <v>1983</v>
      </c>
    </row>
    <row r="1101" spans="1:10" s="161" customFormat="1">
      <c r="A1101" s="161">
        <v>21000107</v>
      </c>
      <c r="B1101" s="166" t="s">
        <v>238</v>
      </c>
      <c r="C1101" s="166" t="s">
        <v>239</v>
      </c>
      <c r="D1101" s="215">
        <v>-151.80000000000001</v>
      </c>
      <c r="E1101" s="215"/>
      <c r="F1101" s="166" t="s">
        <v>748</v>
      </c>
      <c r="G1101" s="167">
        <v>44550</v>
      </c>
      <c r="H1101" s="166" t="s">
        <v>859</v>
      </c>
      <c r="I1101" s="166" t="s">
        <v>391</v>
      </c>
      <c r="J1101" s="168" t="s">
        <v>1983</v>
      </c>
    </row>
    <row r="1102" spans="1:10" s="161" customFormat="1">
      <c r="A1102" s="161">
        <v>21000110</v>
      </c>
      <c r="B1102" s="166" t="s">
        <v>238</v>
      </c>
      <c r="C1102" s="166" t="s">
        <v>239</v>
      </c>
      <c r="D1102" s="215">
        <v>34857.919999999998</v>
      </c>
      <c r="E1102" s="215"/>
      <c r="F1102" s="166" t="s">
        <v>748</v>
      </c>
      <c r="G1102" s="167">
        <v>44550</v>
      </c>
      <c r="H1102" s="166" t="s">
        <v>682</v>
      </c>
      <c r="I1102" s="166" t="s">
        <v>262</v>
      </c>
      <c r="J1102" s="168" t="s">
        <v>1985</v>
      </c>
    </row>
    <row r="1103" spans="1:10" s="161" customFormat="1">
      <c r="A1103" s="161">
        <v>21000110</v>
      </c>
      <c r="B1103" s="166" t="s">
        <v>238</v>
      </c>
      <c r="C1103" s="166" t="s">
        <v>239</v>
      </c>
      <c r="D1103" s="215">
        <v>845.13</v>
      </c>
      <c r="E1103" s="215"/>
      <c r="F1103" s="166" t="s">
        <v>748</v>
      </c>
      <c r="G1103" s="167">
        <v>44550</v>
      </c>
      <c r="H1103" s="166" t="s">
        <v>682</v>
      </c>
      <c r="I1103" s="166" t="s">
        <v>279</v>
      </c>
      <c r="J1103" s="168" t="s">
        <v>1983</v>
      </c>
    </row>
    <row r="1104" spans="1:10" s="161" customFormat="1">
      <c r="A1104" s="161">
        <v>21000110</v>
      </c>
      <c r="B1104" s="166" t="s">
        <v>238</v>
      </c>
      <c r="C1104" s="166" t="s">
        <v>239</v>
      </c>
      <c r="D1104" s="215">
        <v>-845.13</v>
      </c>
      <c r="E1104" s="215"/>
      <c r="F1104" s="166" t="s">
        <v>748</v>
      </c>
      <c r="G1104" s="167">
        <v>44550</v>
      </c>
      <c r="H1104" s="166" t="s">
        <v>682</v>
      </c>
      <c r="I1104" s="166" t="s">
        <v>262</v>
      </c>
      <c r="J1104" s="168" t="s">
        <v>1983</v>
      </c>
    </row>
    <row r="1105" spans="1:10" s="161" customFormat="1">
      <c r="A1105" s="161">
        <v>21000110</v>
      </c>
      <c r="B1105" s="166" t="s">
        <v>238</v>
      </c>
      <c r="C1105" s="166" t="s">
        <v>239</v>
      </c>
      <c r="D1105" s="215">
        <v>418.3</v>
      </c>
      <c r="E1105" s="215"/>
      <c r="F1105" s="166" t="s">
        <v>748</v>
      </c>
      <c r="G1105" s="167">
        <v>44550</v>
      </c>
      <c r="H1105" s="166" t="s">
        <v>682</v>
      </c>
      <c r="I1105" s="166" t="s">
        <v>393</v>
      </c>
      <c r="J1105" s="168" t="s">
        <v>1983</v>
      </c>
    </row>
    <row r="1106" spans="1:10" s="161" customFormat="1">
      <c r="A1106" s="161">
        <v>21000110</v>
      </c>
      <c r="B1106" s="166" t="s">
        <v>238</v>
      </c>
      <c r="C1106" s="166" t="s">
        <v>239</v>
      </c>
      <c r="D1106" s="215">
        <v>-418.3</v>
      </c>
      <c r="E1106" s="215"/>
      <c r="F1106" s="166" t="s">
        <v>748</v>
      </c>
      <c r="G1106" s="167">
        <v>44550</v>
      </c>
      <c r="H1106" s="166" t="s">
        <v>682</v>
      </c>
      <c r="I1106" s="166" t="s">
        <v>262</v>
      </c>
      <c r="J1106" s="168" t="s">
        <v>1983</v>
      </c>
    </row>
    <row r="1107" spans="1:10" s="161" customFormat="1">
      <c r="A1107" s="161">
        <v>21000111</v>
      </c>
      <c r="B1107" s="166" t="s">
        <v>238</v>
      </c>
      <c r="C1107" s="166" t="s">
        <v>239</v>
      </c>
      <c r="D1107" s="215">
        <v>26927.279999999999</v>
      </c>
      <c r="E1107" s="215"/>
      <c r="F1107" s="166" t="s">
        <v>748</v>
      </c>
      <c r="G1107" s="167">
        <v>44550</v>
      </c>
      <c r="H1107" s="166" t="s">
        <v>1986</v>
      </c>
      <c r="I1107" s="166" t="s">
        <v>262</v>
      </c>
      <c r="J1107" s="168" t="s">
        <v>1987</v>
      </c>
    </row>
    <row r="1108" spans="1:10" s="161" customFormat="1">
      <c r="A1108" s="161">
        <v>21000111</v>
      </c>
      <c r="B1108" s="166" t="s">
        <v>238</v>
      </c>
      <c r="C1108" s="166" t="s">
        <v>239</v>
      </c>
      <c r="D1108" s="215">
        <v>323.13</v>
      </c>
      <c r="E1108" s="215"/>
      <c r="F1108" s="166" t="s">
        <v>748</v>
      </c>
      <c r="G1108" s="167">
        <v>44550</v>
      </c>
      <c r="H1108" s="166" t="s">
        <v>1986</v>
      </c>
      <c r="I1108" s="166" t="s">
        <v>393</v>
      </c>
      <c r="J1108" s="168" t="s">
        <v>1983</v>
      </c>
    </row>
    <row r="1109" spans="1:10" s="161" customFormat="1">
      <c r="A1109" s="161">
        <v>21000111</v>
      </c>
      <c r="B1109" s="166" t="s">
        <v>238</v>
      </c>
      <c r="C1109" s="166" t="s">
        <v>239</v>
      </c>
      <c r="D1109" s="215">
        <v>-323.13</v>
      </c>
      <c r="E1109" s="215"/>
      <c r="F1109" s="166" t="s">
        <v>748</v>
      </c>
      <c r="G1109" s="167">
        <v>44550</v>
      </c>
      <c r="H1109" s="166" t="s">
        <v>1986</v>
      </c>
      <c r="I1109" s="166" t="s">
        <v>262</v>
      </c>
      <c r="J1109" s="168" t="s">
        <v>1983</v>
      </c>
    </row>
    <row r="1110" spans="1:10" s="161" customFormat="1">
      <c r="A1110" s="161">
        <v>21000112</v>
      </c>
      <c r="B1110" s="166" t="s">
        <v>238</v>
      </c>
      <c r="C1110" s="166" t="s">
        <v>239</v>
      </c>
      <c r="D1110" s="215">
        <v>5556.64</v>
      </c>
      <c r="E1110" s="215"/>
      <c r="F1110" s="166" t="s">
        <v>748</v>
      </c>
      <c r="G1110" s="167">
        <v>44550</v>
      </c>
      <c r="H1110" s="166" t="s">
        <v>1986</v>
      </c>
      <c r="I1110" s="166" t="s">
        <v>262</v>
      </c>
      <c r="J1110" s="168" t="s">
        <v>1988</v>
      </c>
    </row>
    <row r="1111" spans="1:10" s="161" customFormat="1">
      <c r="A1111" s="161">
        <v>21000112</v>
      </c>
      <c r="B1111" s="166" t="s">
        <v>238</v>
      </c>
      <c r="C1111" s="166" t="s">
        <v>239</v>
      </c>
      <c r="D1111" s="215">
        <v>66.680000000000007</v>
      </c>
      <c r="E1111" s="215"/>
      <c r="F1111" s="166" t="s">
        <v>748</v>
      </c>
      <c r="G1111" s="167">
        <v>44550</v>
      </c>
      <c r="H1111" s="166" t="s">
        <v>1986</v>
      </c>
      <c r="I1111" s="166" t="s">
        <v>393</v>
      </c>
      <c r="J1111" s="168" t="s">
        <v>1983</v>
      </c>
    </row>
    <row r="1112" spans="1:10" s="161" customFormat="1">
      <c r="A1112" s="161">
        <v>21000112</v>
      </c>
      <c r="B1112" s="166" t="s">
        <v>238</v>
      </c>
      <c r="C1112" s="166" t="s">
        <v>239</v>
      </c>
      <c r="D1112" s="215">
        <v>-66.680000000000007</v>
      </c>
      <c r="E1112" s="215"/>
      <c r="F1112" s="166" t="s">
        <v>748</v>
      </c>
      <c r="G1112" s="167">
        <v>44550</v>
      </c>
      <c r="H1112" s="166" t="s">
        <v>1986</v>
      </c>
      <c r="I1112" s="166" t="s">
        <v>262</v>
      </c>
      <c r="J1112" s="168" t="s">
        <v>1983</v>
      </c>
    </row>
    <row r="1113" spans="1:10" s="161" customFormat="1">
      <c r="A1113" s="161">
        <v>21000113</v>
      </c>
      <c r="B1113" s="166" t="s">
        <v>238</v>
      </c>
      <c r="C1113" s="166" t="s">
        <v>239</v>
      </c>
      <c r="D1113" s="215">
        <v>10599.73</v>
      </c>
      <c r="E1113" s="215"/>
      <c r="F1113" s="166" t="s">
        <v>748</v>
      </c>
      <c r="G1113" s="167">
        <v>44550</v>
      </c>
      <c r="H1113" s="166" t="s">
        <v>1986</v>
      </c>
      <c r="I1113" s="166" t="s">
        <v>262</v>
      </c>
      <c r="J1113" s="168" t="s">
        <v>1989</v>
      </c>
    </row>
    <row r="1114" spans="1:10" s="161" customFormat="1">
      <c r="A1114" s="161">
        <v>21000113</v>
      </c>
      <c r="B1114" s="166" t="s">
        <v>238</v>
      </c>
      <c r="C1114" s="166" t="s">
        <v>239</v>
      </c>
      <c r="D1114" s="215">
        <v>127.2</v>
      </c>
      <c r="E1114" s="215"/>
      <c r="F1114" s="166" t="s">
        <v>748</v>
      </c>
      <c r="G1114" s="167">
        <v>44550</v>
      </c>
      <c r="H1114" s="166" t="s">
        <v>1986</v>
      </c>
      <c r="I1114" s="166" t="s">
        <v>393</v>
      </c>
      <c r="J1114" s="168" t="s">
        <v>1983</v>
      </c>
    </row>
    <row r="1115" spans="1:10" s="161" customFormat="1">
      <c r="A1115" s="161">
        <v>21000113</v>
      </c>
      <c r="B1115" s="166" t="s">
        <v>238</v>
      </c>
      <c r="C1115" s="166" t="s">
        <v>239</v>
      </c>
      <c r="D1115" s="215">
        <v>-127.2</v>
      </c>
      <c r="E1115" s="215"/>
      <c r="F1115" s="166" t="s">
        <v>748</v>
      </c>
      <c r="G1115" s="167">
        <v>44550</v>
      </c>
      <c r="H1115" s="166" t="s">
        <v>1986</v>
      </c>
      <c r="I1115" s="166" t="s">
        <v>262</v>
      </c>
      <c r="J1115" s="168" t="s">
        <v>1983</v>
      </c>
    </row>
    <row r="1116" spans="1:10" s="161" customFormat="1">
      <c r="A1116" s="161">
        <v>21000114</v>
      </c>
      <c r="B1116" s="166" t="s">
        <v>238</v>
      </c>
      <c r="C1116" s="166" t="s">
        <v>239</v>
      </c>
      <c r="D1116" s="215">
        <v>13206.86</v>
      </c>
      <c r="E1116" s="215"/>
      <c r="F1116" s="166" t="s">
        <v>748</v>
      </c>
      <c r="G1116" s="167">
        <v>44550</v>
      </c>
      <c r="H1116" s="166" t="s">
        <v>1986</v>
      </c>
      <c r="I1116" s="166" t="s">
        <v>262</v>
      </c>
      <c r="J1116" s="168" t="s">
        <v>1990</v>
      </c>
    </row>
    <row r="1117" spans="1:10" s="161" customFormat="1">
      <c r="A1117" s="161">
        <v>21000114</v>
      </c>
      <c r="B1117" s="166" t="s">
        <v>238</v>
      </c>
      <c r="C1117" s="166" t="s">
        <v>239</v>
      </c>
      <c r="D1117" s="215">
        <v>158.47999999999999</v>
      </c>
      <c r="E1117" s="215"/>
      <c r="F1117" s="166" t="s">
        <v>748</v>
      </c>
      <c r="G1117" s="167">
        <v>44550</v>
      </c>
      <c r="H1117" s="166" t="s">
        <v>1986</v>
      </c>
      <c r="I1117" s="166" t="s">
        <v>393</v>
      </c>
      <c r="J1117" s="168" t="s">
        <v>1983</v>
      </c>
    </row>
    <row r="1118" spans="1:10" s="161" customFormat="1">
      <c r="A1118" s="161">
        <v>21000114</v>
      </c>
      <c r="B1118" s="166" t="s">
        <v>238</v>
      </c>
      <c r="C1118" s="166" t="s">
        <v>239</v>
      </c>
      <c r="D1118" s="215">
        <v>-158.47999999999999</v>
      </c>
      <c r="E1118" s="215"/>
      <c r="F1118" s="166" t="s">
        <v>748</v>
      </c>
      <c r="G1118" s="167">
        <v>44550</v>
      </c>
      <c r="H1118" s="166" t="s">
        <v>1986</v>
      </c>
      <c r="I1118" s="166" t="s">
        <v>262</v>
      </c>
      <c r="J1118" s="168" t="s">
        <v>1983</v>
      </c>
    </row>
    <row r="1119" spans="1:10" s="161" customFormat="1">
      <c r="A1119" s="161">
        <v>21000836</v>
      </c>
      <c r="B1119" s="166" t="s">
        <v>238</v>
      </c>
      <c r="C1119" s="166" t="s">
        <v>239</v>
      </c>
      <c r="D1119" s="215">
        <v>80000</v>
      </c>
      <c r="E1119" s="215"/>
      <c r="F1119" s="166" t="s">
        <v>748</v>
      </c>
      <c r="G1119" s="167">
        <v>44550</v>
      </c>
      <c r="H1119" s="166" t="s">
        <v>1991</v>
      </c>
      <c r="I1119" s="166" t="s">
        <v>1694</v>
      </c>
      <c r="J1119" s="168" t="s">
        <v>1992</v>
      </c>
    </row>
    <row r="1120" spans="1:10" s="161" customFormat="1">
      <c r="A1120" s="161">
        <v>21000838</v>
      </c>
      <c r="B1120" s="166" t="s">
        <v>238</v>
      </c>
      <c r="C1120" s="166" t="s">
        <v>239</v>
      </c>
      <c r="D1120" s="215">
        <v>10000</v>
      </c>
      <c r="E1120" s="215"/>
      <c r="F1120" s="166" t="s">
        <v>748</v>
      </c>
      <c r="G1120" s="167">
        <v>44550</v>
      </c>
      <c r="H1120" s="166" t="s">
        <v>1993</v>
      </c>
      <c r="I1120" s="166" t="s">
        <v>1773</v>
      </c>
      <c r="J1120" s="168" t="s">
        <v>1994</v>
      </c>
    </row>
    <row r="1121" spans="1:10" s="161" customFormat="1">
      <c r="A1121" s="161">
        <v>21000839</v>
      </c>
      <c r="B1121" s="166" t="s">
        <v>238</v>
      </c>
      <c r="C1121" s="166" t="s">
        <v>239</v>
      </c>
      <c r="D1121" s="215">
        <v>20000</v>
      </c>
      <c r="E1121" s="215"/>
      <c r="F1121" s="166" t="s">
        <v>748</v>
      </c>
      <c r="G1121" s="167">
        <v>44550</v>
      </c>
      <c r="H1121" s="166" t="s">
        <v>1995</v>
      </c>
      <c r="I1121" s="166" t="s">
        <v>1775</v>
      </c>
      <c r="J1121" s="168" t="s">
        <v>1994</v>
      </c>
    </row>
    <row r="1122" spans="1:10" s="161" customFormat="1">
      <c r="A1122" s="161">
        <v>21000840</v>
      </c>
      <c r="B1122" s="166" t="s">
        <v>238</v>
      </c>
      <c r="C1122" s="166" t="s">
        <v>239</v>
      </c>
      <c r="D1122" s="215">
        <v>10000</v>
      </c>
      <c r="E1122" s="215"/>
      <c r="F1122" s="166" t="s">
        <v>748</v>
      </c>
      <c r="G1122" s="167">
        <v>44550</v>
      </c>
      <c r="H1122" s="166" t="s">
        <v>1996</v>
      </c>
      <c r="I1122" s="166" t="s">
        <v>1997</v>
      </c>
      <c r="J1122" s="168" t="s">
        <v>1994</v>
      </c>
    </row>
    <row r="1123" spans="1:10" s="161" customFormat="1">
      <c r="A1123" s="161">
        <v>21000841</v>
      </c>
      <c r="B1123" s="166" t="s">
        <v>238</v>
      </c>
      <c r="C1123" s="166" t="s">
        <v>239</v>
      </c>
      <c r="D1123" s="215">
        <v>10000</v>
      </c>
      <c r="E1123" s="215"/>
      <c r="F1123" s="166" t="s">
        <v>748</v>
      </c>
      <c r="G1123" s="167">
        <v>44550</v>
      </c>
      <c r="H1123" s="166" t="s">
        <v>1998</v>
      </c>
      <c r="I1123" s="166" t="s">
        <v>1999</v>
      </c>
      <c r="J1123" s="168" t="s">
        <v>1994</v>
      </c>
    </row>
    <row r="1124" spans="1:10" s="161" customFormat="1">
      <c r="A1124" s="161">
        <v>21000842</v>
      </c>
      <c r="B1124" s="166" t="s">
        <v>238</v>
      </c>
      <c r="C1124" s="166" t="s">
        <v>239</v>
      </c>
      <c r="D1124" s="215">
        <v>20000</v>
      </c>
      <c r="E1124" s="215"/>
      <c r="F1124" s="166" t="s">
        <v>748</v>
      </c>
      <c r="G1124" s="167">
        <v>44550</v>
      </c>
      <c r="H1124" s="166" t="s">
        <v>2000</v>
      </c>
      <c r="I1124" s="166" t="s">
        <v>2001</v>
      </c>
      <c r="J1124" s="168" t="s">
        <v>1994</v>
      </c>
    </row>
    <row r="1125" spans="1:10" s="161" customFormat="1">
      <c r="A1125" s="161">
        <v>21000843</v>
      </c>
      <c r="B1125" s="166" t="s">
        <v>238</v>
      </c>
      <c r="C1125" s="166" t="s">
        <v>239</v>
      </c>
      <c r="D1125" s="215">
        <v>7960</v>
      </c>
      <c r="E1125" s="215"/>
      <c r="F1125" s="166" t="s">
        <v>748</v>
      </c>
      <c r="G1125" s="167">
        <v>44550</v>
      </c>
      <c r="H1125" s="166" t="s">
        <v>1942</v>
      </c>
      <c r="I1125" s="166" t="s">
        <v>1943</v>
      </c>
      <c r="J1125" s="168" t="s">
        <v>2002</v>
      </c>
    </row>
    <row r="1126" spans="1:10" s="161" customFormat="1">
      <c r="A1126" s="161">
        <v>21000844</v>
      </c>
      <c r="B1126" s="166" t="s">
        <v>238</v>
      </c>
      <c r="C1126" s="166" t="s">
        <v>239</v>
      </c>
      <c r="D1126" s="215">
        <v>8596.7999999999993</v>
      </c>
      <c r="E1126" s="215"/>
      <c r="F1126" s="166" t="s">
        <v>748</v>
      </c>
      <c r="G1126" s="167">
        <v>44550</v>
      </c>
      <c r="H1126" s="166" t="s">
        <v>1942</v>
      </c>
      <c r="I1126" s="166" t="s">
        <v>1943</v>
      </c>
      <c r="J1126" s="168" t="s">
        <v>2003</v>
      </c>
    </row>
    <row r="1127" spans="1:10" s="161" customFormat="1">
      <c r="A1127" s="161">
        <v>21000845</v>
      </c>
      <c r="B1127" s="166" t="s">
        <v>238</v>
      </c>
      <c r="C1127" s="166" t="s">
        <v>239</v>
      </c>
      <c r="D1127" s="215">
        <v>10000</v>
      </c>
      <c r="E1127" s="215"/>
      <c r="F1127" s="166" t="s">
        <v>748</v>
      </c>
      <c r="G1127" s="167">
        <v>44550</v>
      </c>
      <c r="H1127" s="166" t="s">
        <v>2004</v>
      </c>
      <c r="I1127" s="166" t="s">
        <v>2005</v>
      </c>
      <c r="J1127" s="168" t="s">
        <v>1994</v>
      </c>
    </row>
    <row r="1128" spans="1:10" s="161" customFormat="1">
      <c r="A1128" s="161">
        <v>21000847</v>
      </c>
      <c r="B1128" s="166" t="s">
        <v>238</v>
      </c>
      <c r="C1128" s="166" t="s">
        <v>239</v>
      </c>
      <c r="D1128" s="215">
        <v>10000</v>
      </c>
      <c r="E1128" s="215"/>
      <c r="F1128" s="166" t="s">
        <v>748</v>
      </c>
      <c r="G1128" s="167">
        <v>44550</v>
      </c>
      <c r="H1128" s="166" t="s">
        <v>2006</v>
      </c>
      <c r="I1128" s="166" t="s">
        <v>2007</v>
      </c>
      <c r="J1128" s="168" t="s">
        <v>1994</v>
      </c>
    </row>
    <row r="1129" spans="1:10" s="161" customFormat="1">
      <c r="A1129" s="161">
        <v>21000848</v>
      </c>
      <c r="B1129" s="166" t="s">
        <v>238</v>
      </c>
      <c r="C1129" s="166" t="s">
        <v>239</v>
      </c>
      <c r="D1129" s="215">
        <v>10000</v>
      </c>
      <c r="E1129" s="215"/>
      <c r="F1129" s="166" t="s">
        <v>748</v>
      </c>
      <c r="G1129" s="167">
        <v>44550</v>
      </c>
      <c r="H1129" s="166" t="s">
        <v>2008</v>
      </c>
      <c r="I1129" s="166" t="s">
        <v>1839</v>
      </c>
      <c r="J1129" s="168" t="s">
        <v>1994</v>
      </c>
    </row>
    <row r="1130" spans="1:10" s="161" customFormat="1">
      <c r="A1130" s="161">
        <v>21000849</v>
      </c>
      <c r="B1130" s="166" t="s">
        <v>238</v>
      </c>
      <c r="C1130" s="166" t="s">
        <v>239</v>
      </c>
      <c r="D1130" s="215">
        <v>10000</v>
      </c>
      <c r="E1130" s="215"/>
      <c r="F1130" s="166" t="s">
        <v>748</v>
      </c>
      <c r="G1130" s="167">
        <v>44550</v>
      </c>
      <c r="H1130" s="166" t="s">
        <v>2009</v>
      </c>
      <c r="I1130" s="166" t="s">
        <v>2010</v>
      </c>
      <c r="J1130" s="168" t="s">
        <v>1994</v>
      </c>
    </row>
    <row r="1131" spans="1:10" s="161" customFormat="1">
      <c r="A1131" s="161">
        <v>21000850</v>
      </c>
      <c r="B1131" s="166" t="s">
        <v>238</v>
      </c>
      <c r="C1131" s="166" t="s">
        <v>239</v>
      </c>
      <c r="D1131" s="215">
        <v>10000</v>
      </c>
      <c r="E1131" s="215"/>
      <c r="F1131" s="166" t="s">
        <v>748</v>
      </c>
      <c r="G1131" s="167">
        <v>44550</v>
      </c>
      <c r="H1131" s="166" t="s">
        <v>2011</v>
      </c>
      <c r="I1131" s="166" t="s">
        <v>2012</v>
      </c>
      <c r="J1131" s="168" t="s">
        <v>1994</v>
      </c>
    </row>
    <row r="1132" spans="1:10" s="161" customFormat="1">
      <c r="A1132" s="161">
        <v>21000851</v>
      </c>
      <c r="B1132" s="166" t="s">
        <v>238</v>
      </c>
      <c r="C1132" s="166" t="s">
        <v>239</v>
      </c>
      <c r="D1132" s="215">
        <v>150000</v>
      </c>
      <c r="E1132" s="215"/>
      <c r="F1132" s="166" t="s">
        <v>748</v>
      </c>
      <c r="G1132" s="167">
        <v>44550</v>
      </c>
      <c r="H1132" s="166" t="s">
        <v>2013</v>
      </c>
      <c r="I1132" s="166" t="s">
        <v>2014</v>
      </c>
      <c r="J1132" s="168" t="s">
        <v>1994</v>
      </c>
    </row>
    <row r="1133" spans="1:10" s="161" customFormat="1">
      <c r="A1133" s="161">
        <v>21000853</v>
      </c>
      <c r="B1133" s="166" t="s">
        <v>238</v>
      </c>
      <c r="C1133" s="166" t="s">
        <v>239</v>
      </c>
      <c r="D1133" s="215">
        <v>10000</v>
      </c>
      <c r="E1133" s="215"/>
      <c r="F1133" s="166" t="s">
        <v>748</v>
      </c>
      <c r="G1133" s="167">
        <v>44550</v>
      </c>
      <c r="H1133" s="166" t="s">
        <v>2015</v>
      </c>
      <c r="I1133" s="166" t="s">
        <v>2016</v>
      </c>
      <c r="J1133" s="168" t="s">
        <v>1994</v>
      </c>
    </row>
    <row r="1134" spans="1:10" s="161" customFormat="1">
      <c r="A1134" s="161">
        <v>21000854</v>
      </c>
      <c r="B1134" s="166" t="s">
        <v>238</v>
      </c>
      <c r="C1134" s="166" t="s">
        <v>239</v>
      </c>
      <c r="D1134" s="215">
        <v>10000</v>
      </c>
      <c r="E1134" s="215"/>
      <c r="F1134" s="166" t="s">
        <v>748</v>
      </c>
      <c r="G1134" s="167">
        <v>44550</v>
      </c>
      <c r="H1134" s="166" t="s">
        <v>2017</v>
      </c>
      <c r="I1134" s="166" t="s">
        <v>2018</v>
      </c>
      <c r="J1134" s="168" t="s">
        <v>1994</v>
      </c>
    </row>
    <row r="1135" spans="1:10" s="161" customFormat="1">
      <c r="A1135" s="161">
        <v>21000855</v>
      </c>
      <c r="B1135" s="166" t="s">
        <v>238</v>
      </c>
      <c r="C1135" s="166" t="s">
        <v>239</v>
      </c>
      <c r="D1135" s="215">
        <v>10000</v>
      </c>
      <c r="E1135" s="215"/>
      <c r="F1135" s="166" t="s">
        <v>748</v>
      </c>
      <c r="G1135" s="167">
        <v>44550</v>
      </c>
      <c r="H1135" s="166" t="s">
        <v>2019</v>
      </c>
      <c r="I1135" s="166" t="s">
        <v>1903</v>
      </c>
      <c r="J1135" s="168" t="s">
        <v>1994</v>
      </c>
    </row>
    <row r="1136" spans="1:10" s="161" customFormat="1">
      <c r="A1136" s="161">
        <v>21000856</v>
      </c>
      <c r="B1136" s="166" t="s">
        <v>238</v>
      </c>
      <c r="C1136" s="166" t="s">
        <v>239</v>
      </c>
      <c r="D1136" s="215">
        <v>10000</v>
      </c>
      <c r="E1136" s="215"/>
      <c r="F1136" s="166" t="s">
        <v>748</v>
      </c>
      <c r="G1136" s="167">
        <v>44550</v>
      </c>
      <c r="H1136" s="166" t="s">
        <v>2020</v>
      </c>
      <c r="I1136" s="166" t="s">
        <v>1909</v>
      </c>
      <c r="J1136" s="168" t="s">
        <v>1994</v>
      </c>
    </row>
    <row r="1137" spans="1:10" s="161" customFormat="1">
      <c r="A1137" s="161">
        <v>21000857</v>
      </c>
      <c r="B1137" s="166" t="s">
        <v>238</v>
      </c>
      <c r="C1137" s="166" t="s">
        <v>239</v>
      </c>
      <c r="D1137" s="215">
        <v>10000</v>
      </c>
      <c r="E1137" s="215"/>
      <c r="F1137" s="166" t="s">
        <v>748</v>
      </c>
      <c r="G1137" s="167">
        <v>44550</v>
      </c>
      <c r="H1137" s="166" t="s">
        <v>2021</v>
      </c>
      <c r="I1137" s="166" t="s">
        <v>1912</v>
      </c>
      <c r="J1137" s="168" t="s">
        <v>1994</v>
      </c>
    </row>
    <row r="1138" spans="1:10" s="161" customFormat="1">
      <c r="A1138" s="161">
        <v>21000858</v>
      </c>
      <c r="B1138" s="166" t="s">
        <v>238</v>
      </c>
      <c r="C1138" s="166" t="s">
        <v>239</v>
      </c>
      <c r="D1138" s="215">
        <v>10000</v>
      </c>
      <c r="E1138" s="215"/>
      <c r="F1138" s="166" t="s">
        <v>748</v>
      </c>
      <c r="G1138" s="167">
        <v>44550</v>
      </c>
      <c r="H1138" s="166" t="s">
        <v>2022</v>
      </c>
      <c r="I1138" s="166" t="s">
        <v>1920</v>
      </c>
      <c r="J1138" s="168" t="s">
        <v>1994</v>
      </c>
    </row>
    <row r="1139" spans="1:10" s="161" customFormat="1">
      <c r="A1139" s="161">
        <v>21000859</v>
      </c>
      <c r="B1139" s="166" t="s">
        <v>238</v>
      </c>
      <c r="C1139" s="166" t="s">
        <v>239</v>
      </c>
      <c r="D1139" s="215">
        <v>10000</v>
      </c>
      <c r="E1139" s="215"/>
      <c r="F1139" s="166" t="s">
        <v>748</v>
      </c>
      <c r="G1139" s="167">
        <v>44550</v>
      </c>
      <c r="H1139" s="166" t="s">
        <v>2023</v>
      </c>
      <c r="I1139" s="166" t="s">
        <v>2024</v>
      </c>
      <c r="J1139" s="168" t="s">
        <v>1994</v>
      </c>
    </row>
    <row r="1140" spans="1:10" s="161" customFormat="1">
      <c r="A1140" s="161">
        <v>21000860</v>
      </c>
      <c r="B1140" s="166" t="s">
        <v>238</v>
      </c>
      <c r="C1140" s="166" t="s">
        <v>239</v>
      </c>
      <c r="D1140" s="215">
        <v>10000</v>
      </c>
      <c r="E1140" s="215"/>
      <c r="F1140" s="166" t="s">
        <v>748</v>
      </c>
      <c r="G1140" s="167">
        <v>44550</v>
      </c>
      <c r="H1140" s="166" t="s">
        <v>2025</v>
      </c>
      <c r="I1140" s="166" t="s">
        <v>2026</v>
      </c>
      <c r="J1140" s="168" t="s">
        <v>1994</v>
      </c>
    </row>
    <row r="1141" spans="1:10" s="161" customFormat="1">
      <c r="A1141" s="161">
        <v>21000861</v>
      </c>
      <c r="B1141" s="166" t="s">
        <v>238</v>
      </c>
      <c r="C1141" s="166" t="s">
        <v>239</v>
      </c>
      <c r="D1141" s="215">
        <v>45330.6</v>
      </c>
      <c r="E1141" s="215"/>
      <c r="F1141" s="166" t="s">
        <v>748</v>
      </c>
      <c r="G1141" s="167">
        <v>44550</v>
      </c>
      <c r="H1141" s="166" t="s">
        <v>2027</v>
      </c>
      <c r="I1141" s="166" t="s">
        <v>2028</v>
      </c>
      <c r="J1141" s="168" t="s">
        <v>2029</v>
      </c>
    </row>
    <row r="1142" spans="1:10" s="161" customFormat="1">
      <c r="A1142" s="161">
        <v>21000862</v>
      </c>
      <c r="B1142" s="166" t="s">
        <v>238</v>
      </c>
      <c r="C1142" s="166" t="s">
        <v>239</v>
      </c>
      <c r="D1142" s="215">
        <v>20614.2</v>
      </c>
      <c r="E1142" s="215"/>
      <c r="F1142" s="166" t="s">
        <v>748</v>
      </c>
      <c r="G1142" s="167">
        <v>44550</v>
      </c>
      <c r="H1142" s="166" t="s">
        <v>2030</v>
      </c>
      <c r="I1142" s="166" t="s">
        <v>2028</v>
      </c>
      <c r="J1142" s="168" t="s">
        <v>2031</v>
      </c>
    </row>
    <row r="1143" spans="1:10" s="161" customFormat="1">
      <c r="A1143" s="161">
        <v>21000863</v>
      </c>
      <c r="B1143" s="166" t="s">
        <v>238</v>
      </c>
      <c r="C1143" s="166" t="s">
        <v>239</v>
      </c>
      <c r="D1143" s="215">
        <v>80000</v>
      </c>
      <c r="E1143" s="215"/>
      <c r="F1143" s="166" t="s">
        <v>748</v>
      </c>
      <c r="G1143" s="167">
        <v>44550</v>
      </c>
      <c r="H1143" s="166" t="s">
        <v>2032</v>
      </c>
      <c r="I1143" s="166" t="s">
        <v>1406</v>
      </c>
      <c r="J1143" s="168" t="s">
        <v>2033</v>
      </c>
    </row>
    <row r="1144" spans="1:10" s="161" customFormat="1">
      <c r="A1144" s="161">
        <v>21000864</v>
      </c>
      <c r="B1144" s="166" t="s">
        <v>238</v>
      </c>
      <c r="C1144" s="166" t="s">
        <v>239</v>
      </c>
      <c r="D1144" s="215">
        <v>100000</v>
      </c>
      <c r="E1144" s="215"/>
      <c r="F1144" s="166" t="s">
        <v>748</v>
      </c>
      <c r="G1144" s="167">
        <v>44550</v>
      </c>
      <c r="H1144" s="166" t="s">
        <v>2034</v>
      </c>
      <c r="I1144" s="166" t="s">
        <v>1113</v>
      </c>
      <c r="J1144" s="168" t="s">
        <v>2033</v>
      </c>
    </row>
    <row r="1145" spans="1:10" s="161" customFormat="1">
      <c r="A1145" s="161">
        <v>21000866</v>
      </c>
      <c r="B1145" s="166" t="s">
        <v>238</v>
      </c>
      <c r="C1145" s="166" t="s">
        <v>239</v>
      </c>
      <c r="D1145" s="215">
        <v>80000</v>
      </c>
      <c r="E1145" s="215"/>
      <c r="F1145" s="166" t="s">
        <v>748</v>
      </c>
      <c r="G1145" s="167">
        <v>44550</v>
      </c>
      <c r="H1145" s="166" t="s">
        <v>2035</v>
      </c>
      <c r="I1145" s="166" t="s">
        <v>1212</v>
      </c>
      <c r="J1145" s="168" t="s">
        <v>2033</v>
      </c>
    </row>
    <row r="1146" spans="1:10" s="161" customFormat="1">
      <c r="A1146" s="161">
        <v>21000867</v>
      </c>
      <c r="B1146" s="166" t="s">
        <v>238</v>
      </c>
      <c r="C1146" s="166" t="s">
        <v>239</v>
      </c>
      <c r="D1146" s="215">
        <v>80000</v>
      </c>
      <c r="E1146" s="215"/>
      <c r="F1146" s="166" t="s">
        <v>748</v>
      </c>
      <c r="G1146" s="167">
        <v>44550</v>
      </c>
      <c r="H1146" s="166" t="s">
        <v>2036</v>
      </c>
      <c r="I1146" s="166" t="s">
        <v>1252</v>
      </c>
      <c r="J1146" s="168" t="s">
        <v>2033</v>
      </c>
    </row>
    <row r="1147" spans="1:10" s="161" customFormat="1">
      <c r="A1147" s="161">
        <v>21000868</v>
      </c>
      <c r="B1147" s="166" t="s">
        <v>238</v>
      </c>
      <c r="C1147" s="166" t="s">
        <v>239</v>
      </c>
      <c r="D1147" s="215">
        <v>80000</v>
      </c>
      <c r="E1147" s="215"/>
      <c r="F1147" s="166" t="s">
        <v>748</v>
      </c>
      <c r="G1147" s="167">
        <v>44550</v>
      </c>
      <c r="H1147" s="166" t="s">
        <v>2037</v>
      </c>
      <c r="I1147" s="166" t="s">
        <v>1541</v>
      </c>
      <c r="J1147" s="168" t="s">
        <v>2033</v>
      </c>
    </row>
    <row r="1148" spans="1:10" s="161" customFormat="1">
      <c r="A1148" s="161">
        <v>21000869</v>
      </c>
      <c r="B1148" s="166" t="s">
        <v>238</v>
      </c>
      <c r="C1148" s="166" t="s">
        <v>239</v>
      </c>
      <c r="D1148" s="215">
        <v>100000</v>
      </c>
      <c r="E1148" s="215"/>
      <c r="F1148" s="166" t="s">
        <v>748</v>
      </c>
      <c r="G1148" s="167">
        <v>44550</v>
      </c>
      <c r="H1148" s="166" t="s">
        <v>2038</v>
      </c>
      <c r="I1148" s="166" t="s">
        <v>1623</v>
      </c>
      <c r="J1148" s="168" t="s">
        <v>2033</v>
      </c>
    </row>
    <row r="1149" spans="1:10" s="161" customFormat="1">
      <c r="A1149" s="161">
        <v>21000870</v>
      </c>
      <c r="B1149" s="166" t="s">
        <v>238</v>
      </c>
      <c r="C1149" s="166" t="s">
        <v>239</v>
      </c>
      <c r="D1149" s="215">
        <v>80000</v>
      </c>
      <c r="E1149" s="215"/>
      <c r="F1149" s="166" t="s">
        <v>748</v>
      </c>
      <c r="G1149" s="167">
        <v>44550</v>
      </c>
      <c r="H1149" s="166" t="s">
        <v>2039</v>
      </c>
      <c r="I1149" s="166" t="s">
        <v>1631</v>
      </c>
      <c r="J1149" s="168" t="s">
        <v>2033</v>
      </c>
    </row>
    <row r="1150" spans="1:10" s="161" customFormat="1">
      <c r="A1150" s="161">
        <v>21000871</v>
      </c>
      <c r="B1150" s="166" t="s">
        <v>238</v>
      </c>
      <c r="C1150" s="166" t="s">
        <v>239</v>
      </c>
      <c r="D1150" s="215">
        <v>80000</v>
      </c>
      <c r="E1150" s="215"/>
      <c r="F1150" s="166" t="s">
        <v>748</v>
      </c>
      <c r="G1150" s="167">
        <v>44550</v>
      </c>
      <c r="H1150" s="166" t="s">
        <v>2040</v>
      </c>
      <c r="I1150" s="166" t="s">
        <v>1639</v>
      </c>
      <c r="J1150" s="168" t="s">
        <v>2033</v>
      </c>
    </row>
    <row r="1151" spans="1:10" s="161" customFormat="1">
      <c r="A1151" s="161">
        <v>21000872</v>
      </c>
      <c r="B1151" s="166" t="s">
        <v>238</v>
      </c>
      <c r="C1151" s="166" t="s">
        <v>239</v>
      </c>
      <c r="D1151" s="215">
        <v>80000</v>
      </c>
      <c r="E1151" s="215"/>
      <c r="F1151" s="166" t="s">
        <v>748</v>
      </c>
      <c r="G1151" s="167">
        <v>44550</v>
      </c>
      <c r="H1151" s="166" t="s">
        <v>2041</v>
      </c>
      <c r="I1151" s="166" t="s">
        <v>1024</v>
      </c>
      <c r="J1151" s="168" t="s">
        <v>2033</v>
      </c>
    </row>
    <row r="1152" spans="1:10" s="161" customFormat="1">
      <c r="A1152" s="161">
        <v>21000873</v>
      </c>
      <c r="B1152" s="166" t="s">
        <v>238</v>
      </c>
      <c r="C1152" s="166" t="s">
        <v>239</v>
      </c>
      <c r="D1152" s="215">
        <v>80000</v>
      </c>
      <c r="E1152" s="215"/>
      <c r="F1152" s="166" t="s">
        <v>748</v>
      </c>
      <c r="G1152" s="167">
        <v>44550</v>
      </c>
      <c r="H1152" s="166" t="s">
        <v>2042</v>
      </c>
      <c r="I1152" s="166" t="s">
        <v>1039</v>
      </c>
      <c r="J1152" s="168" t="s">
        <v>2033</v>
      </c>
    </row>
    <row r="1153" spans="1:10" s="161" customFormat="1">
      <c r="A1153" s="161">
        <v>21000874</v>
      </c>
      <c r="B1153" s="166" t="s">
        <v>238</v>
      </c>
      <c r="C1153" s="166" t="s">
        <v>239</v>
      </c>
      <c r="D1153" s="215">
        <v>100000</v>
      </c>
      <c r="E1153" s="215"/>
      <c r="F1153" s="166" t="s">
        <v>748</v>
      </c>
      <c r="G1153" s="167">
        <v>44550</v>
      </c>
      <c r="H1153" s="166" t="s">
        <v>2043</v>
      </c>
      <c r="I1153" s="166" t="s">
        <v>1058</v>
      </c>
      <c r="J1153" s="168" t="s">
        <v>2033</v>
      </c>
    </row>
    <row r="1154" spans="1:10" s="161" customFormat="1">
      <c r="A1154" s="161">
        <v>21000875</v>
      </c>
      <c r="B1154" s="166" t="s">
        <v>238</v>
      </c>
      <c r="C1154" s="166" t="s">
        <v>239</v>
      </c>
      <c r="D1154" s="215">
        <v>80000</v>
      </c>
      <c r="E1154" s="215"/>
      <c r="F1154" s="166" t="s">
        <v>748</v>
      </c>
      <c r="G1154" s="167">
        <v>44550</v>
      </c>
      <c r="H1154" s="166" t="s">
        <v>2044</v>
      </c>
      <c r="I1154" s="166" t="s">
        <v>1071</v>
      </c>
      <c r="J1154" s="168" t="s">
        <v>2033</v>
      </c>
    </row>
    <row r="1155" spans="1:10" s="161" customFormat="1">
      <c r="A1155" s="161">
        <v>21000876</v>
      </c>
      <c r="B1155" s="166" t="s">
        <v>238</v>
      </c>
      <c r="C1155" s="166" t="s">
        <v>239</v>
      </c>
      <c r="D1155" s="215">
        <v>80000</v>
      </c>
      <c r="E1155" s="215"/>
      <c r="F1155" s="166" t="s">
        <v>748</v>
      </c>
      <c r="G1155" s="167">
        <v>44550</v>
      </c>
      <c r="H1155" s="166" t="s">
        <v>2045</v>
      </c>
      <c r="I1155" s="166" t="s">
        <v>1080</v>
      </c>
      <c r="J1155" s="168" t="s">
        <v>2046</v>
      </c>
    </row>
    <row r="1156" spans="1:10" s="161" customFormat="1">
      <c r="A1156" s="161">
        <v>21000877</v>
      </c>
      <c r="B1156" s="166" t="s">
        <v>238</v>
      </c>
      <c r="C1156" s="166" t="s">
        <v>239</v>
      </c>
      <c r="D1156" s="215">
        <v>80000</v>
      </c>
      <c r="E1156" s="215"/>
      <c r="F1156" s="166" t="s">
        <v>748</v>
      </c>
      <c r="G1156" s="167">
        <v>44550</v>
      </c>
      <c r="H1156" s="166" t="s">
        <v>2047</v>
      </c>
      <c r="I1156" s="166" t="s">
        <v>1092</v>
      </c>
      <c r="J1156" s="168" t="s">
        <v>2048</v>
      </c>
    </row>
    <row r="1157" spans="1:10" s="161" customFormat="1">
      <c r="A1157" s="161">
        <v>21000878</v>
      </c>
      <c r="B1157" s="166" t="s">
        <v>238</v>
      </c>
      <c r="C1157" s="166" t="s">
        <v>239</v>
      </c>
      <c r="D1157" s="215">
        <v>80000</v>
      </c>
      <c r="E1157" s="215"/>
      <c r="F1157" s="166" t="s">
        <v>748</v>
      </c>
      <c r="G1157" s="167">
        <v>44550</v>
      </c>
      <c r="H1157" s="166" t="s">
        <v>2049</v>
      </c>
      <c r="I1157" s="166" t="s">
        <v>1098</v>
      </c>
      <c r="J1157" s="168" t="s">
        <v>2048</v>
      </c>
    </row>
    <row r="1158" spans="1:10" s="161" customFormat="1">
      <c r="A1158" s="161">
        <v>21000879</v>
      </c>
      <c r="B1158" s="166" t="s">
        <v>238</v>
      </c>
      <c r="C1158" s="166" t="s">
        <v>239</v>
      </c>
      <c r="D1158" s="215">
        <v>80000</v>
      </c>
      <c r="E1158" s="215"/>
      <c r="F1158" s="166" t="s">
        <v>748</v>
      </c>
      <c r="G1158" s="167">
        <v>44550</v>
      </c>
      <c r="H1158" s="166" t="s">
        <v>2050</v>
      </c>
      <c r="I1158" s="166" t="s">
        <v>1187</v>
      </c>
      <c r="J1158" s="168" t="s">
        <v>2048</v>
      </c>
    </row>
    <row r="1159" spans="1:10" s="161" customFormat="1">
      <c r="A1159" s="161">
        <v>21000880</v>
      </c>
      <c r="B1159" s="166" t="s">
        <v>238</v>
      </c>
      <c r="C1159" s="166" t="s">
        <v>239</v>
      </c>
      <c r="D1159" s="215">
        <v>300000</v>
      </c>
      <c r="E1159" s="215"/>
      <c r="F1159" s="166" t="s">
        <v>748</v>
      </c>
      <c r="G1159" s="167">
        <v>44550</v>
      </c>
      <c r="H1159" s="166" t="s">
        <v>2051</v>
      </c>
      <c r="I1159" s="166" t="s">
        <v>1195</v>
      </c>
      <c r="J1159" s="168" t="s">
        <v>2048</v>
      </c>
    </row>
    <row r="1160" spans="1:10" s="161" customFormat="1">
      <c r="A1160" s="161">
        <v>21000881</v>
      </c>
      <c r="B1160" s="166" t="s">
        <v>238</v>
      </c>
      <c r="C1160" s="166" t="s">
        <v>239</v>
      </c>
      <c r="D1160" s="215">
        <v>80000</v>
      </c>
      <c r="E1160" s="215"/>
      <c r="F1160" s="166" t="s">
        <v>748</v>
      </c>
      <c r="G1160" s="167">
        <v>44550</v>
      </c>
      <c r="H1160" s="166" t="s">
        <v>2052</v>
      </c>
      <c r="I1160" s="166" t="s">
        <v>1221</v>
      </c>
      <c r="J1160" s="168" t="s">
        <v>2048</v>
      </c>
    </row>
    <row r="1161" spans="1:10" s="161" customFormat="1">
      <c r="A1161" s="161">
        <v>21000882</v>
      </c>
      <c r="B1161" s="166" t="s">
        <v>238</v>
      </c>
      <c r="C1161" s="166" t="s">
        <v>239</v>
      </c>
      <c r="D1161" s="215">
        <v>80000</v>
      </c>
      <c r="E1161" s="215"/>
      <c r="F1161" s="166" t="s">
        <v>748</v>
      </c>
      <c r="G1161" s="167">
        <v>44550</v>
      </c>
      <c r="H1161" s="166" t="s">
        <v>2053</v>
      </c>
      <c r="I1161" s="166" t="s">
        <v>1238</v>
      </c>
      <c r="J1161" s="168" t="s">
        <v>2048</v>
      </c>
    </row>
    <row r="1162" spans="1:10" s="161" customFormat="1">
      <c r="A1162" s="161">
        <v>21000884</v>
      </c>
      <c r="B1162" s="166" t="s">
        <v>238</v>
      </c>
      <c r="C1162" s="166" t="s">
        <v>239</v>
      </c>
      <c r="D1162" s="215">
        <v>80000</v>
      </c>
      <c r="E1162" s="215"/>
      <c r="F1162" s="166" t="s">
        <v>748</v>
      </c>
      <c r="G1162" s="167">
        <v>44550</v>
      </c>
      <c r="H1162" s="166" t="s">
        <v>2054</v>
      </c>
      <c r="I1162" s="166" t="s">
        <v>1332</v>
      </c>
      <c r="J1162" s="168" t="s">
        <v>2048</v>
      </c>
    </row>
    <row r="1163" spans="1:10" s="161" customFormat="1">
      <c r="A1163" s="161">
        <v>21000885</v>
      </c>
      <c r="B1163" s="166" t="s">
        <v>238</v>
      </c>
      <c r="C1163" s="166" t="s">
        <v>239</v>
      </c>
      <c r="D1163" s="215">
        <v>80000</v>
      </c>
      <c r="E1163" s="215"/>
      <c r="F1163" s="166" t="s">
        <v>748</v>
      </c>
      <c r="G1163" s="167">
        <v>44550</v>
      </c>
      <c r="H1163" s="166" t="s">
        <v>2055</v>
      </c>
      <c r="I1163" s="166" t="s">
        <v>1457</v>
      </c>
      <c r="J1163" s="168" t="s">
        <v>2048</v>
      </c>
    </row>
    <row r="1164" spans="1:10" s="161" customFormat="1">
      <c r="A1164" s="161">
        <v>21000886</v>
      </c>
      <c r="B1164" s="166" t="s">
        <v>238</v>
      </c>
      <c r="C1164" s="166" t="s">
        <v>239</v>
      </c>
      <c r="D1164" s="215">
        <v>100000</v>
      </c>
      <c r="E1164" s="215"/>
      <c r="F1164" s="166" t="s">
        <v>748</v>
      </c>
      <c r="G1164" s="167">
        <v>44550</v>
      </c>
      <c r="H1164" s="166" t="s">
        <v>2056</v>
      </c>
      <c r="I1164" s="166" t="s">
        <v>1663</v>
      </c>
      <c r="J1164" s="168" t="s">
        <v>2048</v>
      </c>
    </row>
    <row r="1165" spans="1:10" s="161" customFormat="1">
      <c r="A1165" s="161">
        <v>21000887</v>
      </c>
      <c r="B1165" s="166" t="s">
        <v>238</v>
      </c>
      <c r="C1165" s="166" t="s">
        <v>239</v>
      </c>
      <c r="D1165" s="215">
        <v>80000</v>
      </c>
      <c r="E1165" s="215"/>
      <c r="F1165" s="166" t="s">
        <v>748</v>
      </c>
      <c r="G1165" s="167">
        <v>44550</v>
      </c>
      <c r="H1165" s="166" t="s">
        <v>2057</v>
      </c>
      <c r="I1165" s="166" t="s">
        <v>1547</v>
      </c>
      <c r="J1165" s="168" t="s">
        <v>2048</v>
      </c>
    </row>
    <row r="1166" spans="1:10" s="161" customFormat="1">
      <c r="A1166" s="161">
        <v>21000888</v>
      </c>
      <c r="B1166" s="166" t="s">
        <v>238</v>
      </c>
      <c r="C1166" s="166" t="s">
        <v>239</v>
      </c>
      <c r="D1166" s="215">
        <v>80000</v>
      </c>
      <c r="E1166" s="215"/>
      <c r="F1166" s="166" t="s">
        <v>748</v>
      </c>
      <c r="G1166" s="167">
        <v>44550</v>
      </c>
      <c r="H1166" s="166" t="s">
        <v>2058</v>
      </c>
      <c r="I1166" s="166" t="s">
        <v>709</v>
      </c>
      <c r="J1166" s="168" t="s">
        <v>2048</v>
      </c>
    </row>
    <row r="1167" spans="1:10" s="161" customFormat="1">
      <c r="A1167" s="161">
        <v>21000889</v>
      </c>
      <c r="B1167" s="166" t="s">
        <v>238</v>
      </c>
      <c r="C1167" s="166" t="s">
        <v>239</v>
      </c>
      <c r="D1167" s="215">
        <v>100000</v>
      </c>
      <c r="E1167" s="215"/>
      <c r="F1167" s="166" t="s">
        <v>748</v>
      </c>
      <c r="G1167" s="167">
        <v>44550</v>
      </c>
      <c r="H1167" s="166" t="s">
        <v>2059</v>
      </c>
      <c r="I1167" s="166" t="s">
        <v>706</v>
      </c>
      <c r="J1167" s="168" t="s">
        <v>2048</v>
      </c>
    </row>
    <row r="1168" spans="1:10" s="161" customFormat="1">
      <c r="A1168" s="161">
        <v>21000890</v>
      </c>
      <c r="B1168" s="166" t="s">
        <v>238</v>
      </c>
      <c r="C1168" s="166" t="s">
        <v>239</v>
      </c>
      <c r="D1168" s="215">
        <v>80000</v>
      </c>
      <c r="E1168" s="215"/>
      <c r="F1168" s="166" t="s">
        <v>748</v>
      </c>
      <c r="G1168" s="167">
        <v>44550</v>
      </c>
      <c r="H1168" s="166" t="s">
        <v>2060</v>
      </c>
      <c r="I1168" s="166" t="s">
        <v>1555</v>
      </c>
      <c r="J1168" s="168" t="s">
        <v>2048</v>
      </c>
    </row>
    <row r="1169" spans="1:10" s="161" customFormat="1">
      <c r="A1169" s="161">
        <v>21000894</v>
      </c>
      <c r="B1169" s="166" t="s">
        <v>238</v>
      </c>
      <c r="C1169" s="166" t="s">
        <v>421</v>
      </c>
      <c r="D1169" s="215">
        <v>80000</v>
      </c>
      <c r="E1169" s="215"/>
      <c r="F1169" s="166" t="s">
        <v>748</v>
      </c>
      <c r="G1169" s="167">
        <v>44550</v>
      </c>
      <c r="H1169" s="166" t="s">
        <v>2061</v>
      </c>
      <c r="I1169" s="166" t="s">
        <v>1151</v>
      </c>
      <c r="J1169" s="168" t="s">
        <v>2062</v>
      </c>
    </row>
    <row r="1170" spans="1:10" s="161" customFormat="1">
      <c r="A1170" s="161">
        <v>21000896</v>
      </c>
      <c r="B1170" s="166" t="s">
        <v>238</v>
      </c>
      <c r="C1170" s="166" t="s">
        <v>421</v>
      </c>
      <c r="D1170" s="215">
        <v>80000</v>
      </c>
      <c r="E1170" s="215"/>
      <c r="F1170" s="166" t="s">
        <v>748</v>
      </c>
      <c r="G1170" s="167">
        <v>44550</v>
      </c>
      <c r="H1170" s="166" t="s">
        <v>2063</v>
      </c>
      <c r="I1170" s="166" t="s">
        <v>1336</v>
      </c>
      <c r="J1170" s="168" t="s">
        <v>2062</v>
      </c>
    </row>
    <row r="1171" spans="1:10" s="161" customFormat="1">
      <c r="A1171" s="161">
        <v>21000897</v>
      </c>
      <c r="B1171" s="166" t="s">
        <v>238</v>
      </c>
      <c r="C1171" s="166" t="s">
        <v>421</v>
      </c>
      <c r="D1171" s="215">
        <v>80000</v>
      </c>
      <c r="E1171" s="215"/>
      <c r="F1171" s="166" t="s">
        <v>748</v>
      </c>
      <c r="G1171" s="167">
        <v>44550</v>
      </c>
      <c r="H1171" s="166" t="s">
        <v>2064</v>
      </c>
      <c r="I1171" s="166" t="s">
        <v>1394</v>
      </c>
      <c r="J1171" s="168" t="s">
        <v>2062</v>
      </c>
    </row>
    <row r="1172" spans="1:10" s="161" customFormat="1">
      <c r="A1172" s="161">
        <v>21000898</v>
      </c>
      <c r="B1172" s="166" t="s">
        <v>238</v>
      </c>
      <c r="C1172" s="166" t="s">
        <v>421</v>
      </c>
      <c r="D1172" s="215">
        <v>100000</v>
      </c>
      <c r="E1172" s="215"/>
      <c r="F1172" s="166" t="s">
        <v>748</v>
      </c>
      <c r="G1172" s="167">
        <v>44550</v>
      </c>
      <c r="H1172" s="166" t="s">
        <v>2065</v>
      </c>
      <c r="I1172" s="166" t="s">
        <v>1681</v>
      </c>
      <c r="J1172" s="168" t="s">
        <v>2062</v>
      </c>
    </row>
    <row r="1173" spans="1:10" s="161" customFormat="1">
      <c r="A1173" s="161">
        <v>21000899</v>
      </c>
      <c r="B1173" s="166" t="s">
        <v>238</v>
      </c>
      <c r="C1173" s="166" t="s">
        <v>239</v>
      </c>
      <c r="D1173" s="215">
        <v>80000</v>
      </c>
      <c r="E1173" s="215"/>
      <c r="F1173" s="166" t="s">
        <v>748</v>
      </c>
      <c r="G1173" s="167">
        <v>44550</v>
      </c>
      <c r="H1173" s="166" t="s">
        <v>2066</v>
      </c>
      <c r="I1173" s="166" t="s">
        <v>1159</v>
      </c>
      <c r="J1173" s="168" t="s">
        <v>2067</v>
      </c>
    </row>
    <row r="1174" spans="1:10" s="161" customFormat="1">
      <c r="A1174" s="161">
        <v>21000900</v>
      </c>
      <c r="B1174" s="166" t="s">
        <v>238</v>
      </c>
      <c r="C1174" s="166" t="s">
        <v>239</v>
      </c>
      <c r="D1174" s="215">
        <v>80000</v>
      </c>
      <c r="E1174" s="215"/>
      <c r="F1174" s="166" t="s">
        <v>748</v>
      </c>
      <c r="G1174" s="167">
        <v>44550</v>
      </c>
      <c r="H1174" s="166" t="s">
        <v>2068</v>
      </c>
      <c r="I1174" s="166" t="s">
        <v>1585</v>
      </c>
      <c r="J1174" s="168" t="s">
        <v>2048</v>
      </c>
    </row>
    <row r="1175" spans="1:10" s="161" customFormat="1">
      <c r="A1175" s="161">
        <v>21000901</v>
      </c>
      <c r="B1175" s="166" t="s">
        <v>238</v>
      </c>
      <c r="C1175" s="166" t="s">
        <v>239</v>
      </c>
      <c r="D1175" s="215">
        <v>80000</v>
      </c>
      <c r="E1175" s="215"/>
      <c r="F1175" s="166" t="s">
        <v>748</v>
      </c>
      <c r="G1175" s="167">
        <v>44550</v>
      </c>
      <c r="H1175" s="166" t="s">
        <v>2069</v>
      </c>
      <c r="I1175" s="166" t="s">
        <v>1138</v>
      </c>
      <c r="J1175" s="168" t="s">
        <v>2048</v>
      </c>
    </row>
    <row r="1176" spans="1:10" s="161" customFormat="1">
      <c r="A1176" s="161">
        <v>21000902</v>
      </c>
      <c r="B1176" s="166" t="s">
        <v>238</v>
      </c>
      <c r="C1176" s="166" t="s">
        <v>421</v>
      </c>
      <c r="D1176" s="215">
        <v>80000</v>
      </c>
      <c r="E1176" s="215"/>
      <c r="F1176" s="166" t="s">
        <v>748</v>
      </c>
      <c r="G1176" s="167">
        <v>44550</v>
      </c>
      <c r="H1176" s="166" t="s">
        <v>2070</v>
      </c>
      <c r="I1176" s="166" t="s">
        <v>703</v>
      </c>
      <c r="J1176" s="168" t="s">
        <v>2062</v>
      </c>
    </row>
    <row r="1177" spans="1:10" s="161" customFormat="1">
      <c r="A1177" s="161">
        <v>21000903</v>
      </c>
      <c r="B1177" s="166" t="s">
        <v>238</v>
      </c>
      <c r="C1177" s="166" t="s">
        <v>239</v>
      </c>
      <c r="D1177" s="215">
        <v>18311.62</v>
      </c>
      <c r="E1177" s="215"/>
      <c r="F1177" s="166" t="s">
        <v>748</v>
      </c>
      <c r="G1177" s="167">
        <v>44550</v>
      </c>
      <c r="H1177" s="166" t="s">
        <v>1760</v>
      </c>
      <c r="I1177" s="166" t="s">
        <v>1756</v>
      </c>
      <c r="J1177" s="168" t="s">
        <v>2071</v>
      </c>
    </row>
    <row r="1178" spans="1:10" s="161" customFormat="1">
      <c r="A1178" s="161">
        <v>21000904</v>
      </c>
      <c r="B1178" s="166" t="s">
        <v>238</v>
      </c>
      <c r="C1178" s="166" t="s">
        <v>239</v>
      </c>
      <c r="D1178" s="215">
        <v>23464.68</v>
      </c>
      <c r="E1178" s="215"/>
      <c r="F1178" s="166" t="s">
        <v>748</v>
      </c>
      <c r="G1178" s="167">
        <v>44552</v>
      </c>
      <c r="H1178" s="166" t="s">
        <v>865</v>
      </c>
      <c r="I1178" s="166" t="s">
        <v>866</v>
      </c>
      <c r="J1178" s="168" t="s">
        <v>2088</v>
      </c>
    </row>
    <row r="1179" spans="1:10" s="161" customFormat="1">
      <c r="A1179" s="161">
        <v>21000905</v>
      </c>
      <c r="B1179" s="166" t="s">
        <v>238</v>
      </c>
      <c r="C1179" s="166" t="s">
        <v>239</v>
      </c>
      <c r="D1179" s="215">
        <v>4020.46</v>
      </c>
      <c r="E1179" s="215"/>
      <c r="F1179" s="166" t="s">
        <v>748</v>
      </c>
      <c r="G1179" s="167">
        <v>44552</v>
      </c>
      <c r="H1179" s="166" t="s">
        <v>2089</v>
      </c>
      <c r="I1179" s="166" t="s">
        <v>866</v>
      </c>
      <c r="J1179" s="168" t="s">
        <v>2090</v>
      </c>
    </row>
    <row r="1180" spans="1:10" s="161" customFormat="1">
      <c r="A1180" s="161">
        <v>21000906</v>
      </c>
      <c r="B1180" s="166" t="s">
        <v>238</v>
      </c>
      <c r="C1180" s="166" t="s">
        <v>239</v>
      </c>
      <c r="D1180" s="215">
        <v>21556.26</v>
      </c>
      <c r="E1180" s="215"/>
      <c r="F1180" s="166" t="s">
        <v>748</v>
      </c>
      <c r="G1180" s="167">
        <v>44552</v>
      </c>
      <c r="H1180" s="166" t="s">
        <v>1755</v>
      </c>
      <c r="I1180" s="166" t="s">
        <v>1756</v>
      </c>
      <c r="J1180" s="168" t="s">
        <v>2091</v>
      </c>
    </row>
    <row r="1181" spans="1:10" s="161" customFormat="1">
      <c r="A1181" s="161">
        <v>21000907</v>
      </c>
      <c r="B1181" s="166" t="s">
        <v>238</v>
      </c>
      <c r="C1181" s="166" t="s">
        <v>239</v>
      </c>
      <c r="D1181" s="215">
        <v>60449.4</v>
      </c>
      <c r="E1181" s="215"/>
      <c r="F1181" s="166" t="s">
        <v>748</v>
      </c>
      <c r="G1181" s="167">
        <v>44552</v>
      </c>
      <c r="H1181" s="166" t="s">
        <v>2092</v>
      </c>
      <c r="I1181" s="166" t="s">
        <v>2093</v>
      </c>
      <c r="J1181" s="168" t="s">
        <v>2094</v>
      </c>
    </row>
    <row r="1182" spans="1:10" s="161" customFormat="1">
      <c r="A1182" s="161">
        <v>21000908</v>
      </c>
      <c r="B1182" s="166" t="s">
        <v>238</v>
      </c>
      <c r="C1182" s="166" t="s">
        <v>239</v>
      </c>
      <c r="D1182" s="215">
        <v>36414</v>
      </c>
      <c r="E1182" s="215"/>
      <c r="F1182" s="166" t="s">
        <v>748</v>
      </c>
      <c r="G1182" s="167">
        <v>44552</v>
      </c>
      <c r="H1182" s="166" t="s">
        <v>472</v>
      </c>
      <c r="I1182" s="166" t="s">
        <v>244</v>
      </c>
      <c r="J1182" s="168" t="s">
        <v>2095</v>
      </c>
    </row>
    <row r="1183" spans="1:10" s="196" customFormat="1">
      <c r="A1183" s="196">
        <v>21000910</v>
      </c>
      <c r="B1183" s="235" t="s">
        <v>238</v>
      </c>
      <c r="C1183" s="235" t="s">
        <v>239</v>
      </c>
      <c r="D1183" s="438">
        <v>124694</v>
      </c>
      <c r="E1183" s="439" t="s">
        <v>2127</v>
      </c>
      <c r="F1183" s="235" t="s">
        <v>748</v>
      </c>
      <c r="G1183" s="236">
        <v>44552</v>
      </c>
      <c r="H1183" s="235" t="s">
        <v>2096</v>
      </c>
      <c r="I1183" s="235" t="s">
        <v>2097</v>
      </c>
      <c r="J1183" s="349" t="s">
        <v>2098</v>
      </c>
    </row>
    <row r="1184" spans="1:10" s="196" customFormat="1">
      <c r="A1184" s="196">
        <v>21000912</v>
      </c>
      <c r="B1184" s="235" t="s">
        <v>238</v>
      </c>
      <c r="C1184" s="235" t="s">
        <v>239</v>
      </c>
      <c r="D1184" s="438">
        <v>96452.9</v>
      </c>
      <c r="E1184" s="439" t="s">
        <v>2127</v>
      </c>
      <c r="F1184" s="235" t="s">
        <v>748</v>
      </c>
      <c r="G1184" s="236">
        <v>44552</v>
      </c>
      <c r="H1184" s="235" t="s">
        <v>2099</v>
      </c>
      <c r="I1184" s="235" t="s">
        <v>2097</v>
      </c>
      <c r="J1184" s="348" t="s">
        <v>2098</v>
      </c>
    </row>
    <row r="1185" spans="1:10" s="196" customFormat="1">
      <c r="A1185" s="196">
        <v>21000913</v>
      </c>
      <c r="B1185" s="235" t="s">
        <v>238</v>
      </c>
      <c r="C1185" s="235" t="s">
        <v>239</v>
      </c>
      <c r="D1185" s="438">
        <v>285781.68</v>
      </c>
      <c r="E1185" s="439" t="s">
        <v>2127</v>
      </c>
      <c r="F1185" s="235" t="s">
        <v>748</v>
      </c>
      <c r="G1185" s="236">
        <v>44552</v>
      </c>
      <c r="H1185" s="235" t="s">
        <v>2100</v>
      </c>
      <c r="I1185" s="235" t="s">
        <v>2101</v>
      </c>
      <c r="J1185" s="349" t="s">
        <v>2102</v>
      </c>
    </row>
    <row r="1186" spans="1:10" s="196" customFormat="1">
      <c r="A1186" s="196">
        <v>21000916</v>
      </c>
      <c r="B1186" s="235" t="s">
        <v>238</v>
      </c>
      <c r="C1186" s="235" t="s">
        <v>239</v>
      </c>
      <c r="D1186" s="438">
        <v>3264.51</v>
      </c>
      <c r="E1186" s="439" t="s">
        <v>2127</v>
      </c>
      <c r="F1186" s="235" t="s">
        <v>748</v>
      </c>
      <c r="G1186" s="236">
        <v>44552</v>
      </c>
      <c r="H1186" s="235" t="s">
        <v>2103</v>
      </c>
      <c r="I1186" s="235" t="s">
        <v>2101</v>
      </c>
      <c r="J1186" s="393" t="s">
        <v>2104</v>
      </c>
    </row>
    <row r="1187" spans="1:10" s="161" customFormat="1">
      <c r="A1187" s="161">
        <v>21000923</v>
      </c>
      <c r="B1187" s="166" t="s">
        <v>238</v>
      </c>
      <c r="C1187" s="166" t="s">
        <v>239</v>
      </c>
      <c r="D1187" s="215">
        <v>4050</v>
      </c>
      <c r="E1187" s="215"/>
      <c r="F1187" s="166" t="s">
        <v>748</v>
      </c>
      <c r="G1187" s="167">
        <v>44552</v>
      </c>
      <c r="H1187" s="166" t="s">
        <v>2105</v>
      </c>
      <c r="I1187" s="166" t="s">
        <v>2106</v>
      </c>
      <c r="J1187" s="168" t="s">
        <v>2107</v>
      </c>
    </row>
    <row r="1188" spans="1:10" s="161" customFormat="1">
      <c r="A1188" s="161">
        <v>21000928</v>
      </c>
      <c r="B1188" s="166" t="s">
        <v>238</v>
      </c>
      <c r="C1188" s="166" t="s">
        <v>239</v>
      </c>
      <c r="D1188" s="215">
        <v>110925</v>
      </c>
      <c r="E1188" s="215"/>
      <c r="F1188" s="166" t="s">
        <v>748</v>
      </c>
      <c r="G1188" s="167">
        <v>44552</v>
      </c>
      <c r="H1188" s="166" t="s">
        <v>2108</v>
      </c>
      <c r="I1188" s="166" t="s">
        <v>2109</v>
      </c>
      <c r="J1188" s="168" t="s">
        <v>2110</v>
      </c>
    </row>
    <row r="1189" spans="1:10" s="161" customFormat="1">
      <c r="A1189" s="161">
        <v>22000007</v>
      </c>
      <c r="B1189" s="166" t="s">
        <v>238</v>
      </c>
      <c r="C1189" s="166" t="s">
        <v>239</v>
      </c>
      <c r="D1189" s="215">
        <v>173164.56</v>
      </c>
      <c r="E1189" s="215"/>
      <c r="F1189" s="166" t="s">
        <v>748</v>
      </c>
      <c r="G1189" s="167">
        <v>44582</v>
      </c>
      <c r="H1189" s="166" t="s">
        <v>753</v>
      </c>
      <c r="I1189" s="166" t="s">
        <v>752</v>
      </c>
      <c r="J1189" s="168" t="s">
        <v>2111</v>
      </c>
    </row>
    <row r="1190" spans="1:10" s="161" customFormat="1">
      <c r="A1190" s="161">
        <v>22000007</v>
      </c>
      <c r="B1190" s="166" t="s">
        <v>238</v>
      </c>
      <c r="C1190" s="166" t="s">
        <v>239</v>
      </c>
      <c r="D1190" s="215">
        <v>2983.84</v>
      </c>
      <c r="E1190" s="215"/>
      <c r="F1190" s="166" t="s">
        <v>748</v>
      </c>
      <c r="G1190" s="167">
        <v>44582</v>
      </c>
      <c r="H1190" s="166" t="s">
        <v>753</v>
      </c>
      <c r="I1190" s="166" t="s">
        <v>1009</v>
      </c>
      <c r="J1190" s="168" t="s">
        <v>2111</v>
      </c>
    </row>
    <row r="1191" spans="1:10" s="161" customFormat="1">
      <c r="A1191" s="161">
        <v>22000007</v>
      </c>
      <c r="B1191" s="166" t="s">
        <v>238</v>
      </c>
      <c r="C1191" s="166" t="s">
        <v>239</v>
      </c>
      <c r="D1191" s="215">
        <v>-2983.84</v>
      </c>
      <c r="E1191" s="215"/>
      <c r="F1191" s="166" t="s">
        <v>748</v>
      </c>
      <c r="G1191" s="167">
        <v>44582</v>
      </c>
      <c r="H1191" s="166" t="s">
        <v>753</v>
      </c>
      <c r="I1191" s="166" t="s">
        <v>752</v>
      </c>
      <c r="J1191" s="168" t="s">
        <v>2111</v>
      </c>
    </row>
    <row r="1192" spans="1:10" s="161" customFormat="1">
      <c r="B1192" s="166"/>
      <c r="C1192" s="166"/>
      <c r="D1192" s="380">
        <f>SUM(D893:D1191)</f>
        <v>9582069.9499999993</v>
      </c>
      <c r="E1192" s="380"/>
      <c r="F1192" s="166"/>
      <c r="G1192" s="167"/>
      <c r="H1192" s="166"/>
      <c r="I1192" s="166"/>
      <c r="J1192" s="168"/>
    </row>
    <row r="1193" spans="1:10" s="161" customFormat="1">
      <c r="B1193" s="166"/>
      <c r="C1193" s="166"/>
      <c r="D1193" s="215"/>
      <c r="E1193" s="215"/>
      <c r="F1193" s="166"/>
      <c r="G1193" s="167"/>
      <c r="H1193" s="166"/>
      <c r="I1193" s="166"/>
      <c r="J1193" s="168"/>
    </row>
    <row r="1194" spans="1:10" s="161" customFormat="1">
      <c r="B1194" s="166"/>
      <c r="C1194" s="166"/>
      <c r="D1194" s="215">
        <f>D26+D101+D130+D183+D205+D249+D355+D406+D482+D511+D888+D1192</f>
        <v>33023688.900000002</v>
      </c>
      <c r="E1194" s="215"/>
      <c r="F1194" s="166"/>
      <c r="G1194" s="167"/>
      <c r="H1194" s="166"/>
      <c r="I1194" s="166"/>
      <c r="J1194" s="168"/>
    </row>
    <row r="1195" spans="1:10" s="161" customFormat="1">
      <c r="B1195" s="166"/>
      <c r="C1195" s="166"/>
      <c r="D1195" s="215"/>
      <c r="E1195" s="215"/>
      <c r="F1195" s="166"/>
      <c r="G1195" s="167"/>
      <c r="H1195" s="166"/>
      <c r="I1195" s="166"/>
      <c r="J1195" s="168"/>
    </row>
    <row r="1196" spans="1:10" s="161" customFormat="1">
      <c r="B1196" s="166"/>
      <c r="C1196" s="166"/>
      <c r="D1196" s="215"/>
      <c r="E1196" s="215"/>
      <c r="F1196" s="166"/>
      <c r="G1196" s="167"/>
      <c r="H1196" s="166"/>
      <c r="I1196" s="166"/>
      <c r="J1196" s="168"/>
    </row>
    <row r="1197" spans="1:10" s="161" customFormat="1">
      <c r="B1197" s="166"/>
      <c r="C1197" s="166"/>
      <c r="D1197" s="215"/>
      <c r="E1197" s="215"/>
      <c r="F1197" s="166"/>
      <c r="G1197" s="167"/>
      <c r="H1197" s="166"/>
      <c r="I1197" s="166"/>
      <c r="J1197" s="168"/>
    </row>
    <row r="1198" spans="1:10" s="161" customFormat="1">
      <c r="B1198" s="166"/>
      <c r="C1198" s="166"/>
      <c r="D1198" s="215"/>
      <c r="E1198" s="215"/>
      <c r="F1198" s="166"/>
      <c r="G1198" s="167"/>
      <c r="H1198" s="166"/>
      <c r="I1198" s="166"/>
      <c r="J1198" s="168"/>
    </row>
    <row r="1199" spans="1:10" s="161" customFormat="1">
      <c r="B1199" s="166"/>
      <c r="C1199" s="166"/>
      <c r="D1199" s="215"/>
      <c r="E1199" s="215"/>
      <c r="F1199" s="166"/>
      <c r="G1199" s="167"/>
      <c r="H1199" s="166"/>
      <c r="I1199" s="166"/>
      <c r="J1199" s="168"/>
    </row>
    <row r="1200" spans="1:10" s="161" customFormat="1">
      <c r="B1200" s="166"/>
      <c r="C1200" s="166"/>
      <c r="D1200" s="215"/>
      <c r="E1200" s="215"/>
      <c r="F1200" s="166"/>
      <c r="G1200" s="167"/>
      <c r="H1200" s="166"/>
      <c r="I1200" s="166"/>
      <c r="J1200" s="168"/>
    </row>
    <row r="1201" spans="2:10" s="161" customFormat="1">
      <c r="B1201" s="166"/>
      <c r="C1201" s="166"/>
      <c r="D1201" s="215"/>
      <c r="E1201" s="215"/>
      <c r="F1201" s="166"/>
      <c r="G1201" s="167"/>
      <c r="H1201" s="166"/>
      <c r="I1201" s="166"/>
      <c r="J1201" s="168"/>
    </row>
    <row r="1202" spans="2:10" s="161" customFormat="1">
      <c r="B1202" s="166"/>
      <c r="C1202" s="166"/>
      <c r="D1202" s="215"/>
      <c r="E1202" s="215"/>
      <c r="F1202" s="166"/>
      <c r="G1202" s="167"/>
      <c r="H1202" s="166"/>
      <c r="I1202" s="166"/>
      <c r="J1202" s="168"/>
    </row>
    <row r="1203" spans="2:10" s="161" customFormat="1">
      <c r="B1203" s="166"/>
      <c r="C1203" s="166"/>
      <c r="D1203" s="215"/>
      <c r="E1203" s="215"/>
      <c r="F1203" s="166"/>
      <c r="G1203" s="167"/>
      <c r="H1203" s="166"/>
      <c r="I1203" s="166"/>
      <c r="J1203" s="168"/>
    </row>
    <row r="1204" spans="2:10" s="161" customFormat="1">
      <c r="B1204" s="166"/>
      <c r="C1204" s="166"/>
      <c r="D1204" s="215"/>
      <c r="E1204" s="215"/>
      <c r="F1204" s="166"/>
      <c r="G1204" s="167"/>
      <c r="H1204" s="166"/>
      <c r="I1204" s="166"/>
      <c r="J1204" s="168"/>
    </row>
    <row r="1205" spans="2:10" s="161" customFormat="1">
      <c r="B1205" s="166"/>
      <c r="C1205" s="166"/>
      <c r="D1205" s="215"/>
      <c r="E1205" s="215"/>
      <c r="F1205" s="166"/>
      <c r="G1205" s="167"/>
      <c r="H1205" s="166"/>
      <c r="I1205" s="166"/>
      <c r="J1205" s="168"/>
    </row>
    <row r="1206" spans="2:10" s="161" customFormat="1">
      <c r="B1206" s="166"/>
      <c r="C1206" s="166"/>
      <c r="D1206" s="215"/>
      <c r="E1206" s="215"/>
      <c r="F1206" s="166"/>
      <c r="G1206" s="167"/>
      <c r="H1206" s="166"/>
      <c r="I1206" s="166"/>
      <c r="J1206" s="168"/>
    </row>
    <row r="1207" spans="2:10" s="161" customFormat="1">
      <c r="B1207" s="166"/>
      <c r="C1207" s="166"/>
      <c r="D1207" s="215"/>
      <c r="E1207" s="215"/>
      <c r="F1207" s="166"/>
      <c r="G1207" s="167"/>
      <c r="H1207" s="166"/>
      <c r="I1207" s="166"/>
      <c r="J1207" s="168"/>
    </row>
    <row r="1208" spans="2:10" s="161" customFormat="1">
      <c r="B1208" s="166"/>
      <c r="C1208" s="166"/>
      <c r="D1208" s="215"/>
      <c r="E1208" s="215"/>
      <c r="F1208" s="166"/>
      <c r="G1208" s="167"/>
      <c r="H1208" s="166"/>
      <c r="I1208" s="166"/>
      <c r="J1208" s="168"/>
    </row>
    <row r="1209" spans="2:10" s="161" customFormat="1">
      <c r="B1209" s="166"/>
      <c r="C1209" s="166"/>
      <c r="D1209" s="215"/>
      <c r="E1209" s="215"/>
      <c r="F1209" s="166"/>
      <c r="G1209" s="167"/>
      <c r="H1209" s="166"/>
      <c r="I1209" s="166"/>
      <c r="J1209" s="168"/>
    </row>
    <row r="1210" spans="2:10" s="161" customFormat="1">
      <c r="B1210" s="166"/>
      <c r="C1210" s="166"/>
      <c r="D1210" s="215"/>
      <c r="E1210" s="215"/>
      <c r="F1210" s="166"/>
      <c r="G1210" s="167"/>
      <c r="H1210" s="166"/>
      <c r="I1210" s="166"/>
      <c r="J1210" s="168"/>
    </row>
    <row r="1211" spans="2:10" s="161" customFormat="1">
      <c r="B1211" s="166"/>
      <c r="C1211" s="166"/>
      <c r="D1211" s="215"/>
      <c r="E1211" s="215"/>
      <c r="F1211" s="166"/>
      <c r="G1211" s="167"/>
      <c r="H1211" s="166"/>
      <c r="I1211" s="166"/>
      <c r="J1211" s="168"/>
    </row>
    <row r="1212" spans="2:10" s="161" customFormat="1">
      <c r="B1212" s="166"/>
      <c r="C1212" s="166"/>
      <c r="D1212" s="215"/>
      <c r="E1212" s="215"/>
      <c r="F1212" s="166"/>
      <c r="G1212" s="167"/>
      <c r="H1212" s="166"/>
      <c r="I1212" s="166"/>
      <c r="J1212" s="168"/>
    </row>
    <row r="1213" spans="2:10" s="161" customFormat="1">
      <c r="B1213" s="166"/>
      <c r="C1213" s="166"/>
      <c r="D1213" s="215"/>
      <c r="E1213" s="215"/>
      <c r="F1213" s="166"/>
      <c r="G1213" s="167"/>
      <c r="H1213" s="166"/>
      <c r="I1213" s="166"/>
      <c r="J1213" s="168"/>
    </row>
    <row r="1214" spans="2:10" s="161" customFormat="1">
      <c r="B1214" s="166"/>
      <c r="C1214" s="166"/>
      <c r="D1214" s="215"/>
      <c r="E1214" s="215"/>
      <c r="F1214" s="166"/>
      <c r="G1214" s="167"/>
      <c r="H1214" s="166"/>
      <c r="I1214" s="166"/>
      <c r="J1214" s="168"/>
    </row>
    <row r="1215" spans="2:10" s="161" customFormat="1">
      <c r="B1215" s="166"/>
      <c r="C1215" s="166"/>
      <c r="D1215" s="215"/>
      <c r="E1215" s="215"/>
      <c r="F1215" s="166"/>
      <c r="G1215" s="167"/>
      <c r="H1215" s="166"/>
      <c r="I1215" s="166"/>
      <c r="J1215" s="168"/>
    </row>
    <row r="1216" spans="2:10" s="161" customFormat="1">
      <c r="B1216" s="166"/>
      <c r="C1216" s="166"/>
      <c r="D1216" s="215"/>
      <c r="E1216" s="215"/>
      <c r="F1216" s="166"/>
      <c r="G1216" s="167"/>
      <c r="H1216" s="166"/>
      <c r="I1216" s="166"/>
      <c r="J1216" s="168"/>
    </row>
    <row r="1217" spans="2:10" s="161" customFormat="1">
      <c r="B1217" s="166"/>
      <c r="C1217" s="166"/>
      <c r="D1217" s="215"/>
      <c r="E1217" s="215"/>
      <c r="F1217" s="166"/>
      <c r="G1217" s="167"/>
      <c r="H1217" s="166"/>
      <c r="I1217" s="166"/>
      <c r="J1217" s="168"/>
    </row>
    <row r="1218" spans="2:10" s="161" customFormat="1">
      <c r="B1218" s="166"/>
      <c r="C1218" s="166"/>
      <c r="D1218" s="215"/>
      <c r="E1218" s="215"/>
      <c r="F1218" s="166"/>
      <c r="G1218" s="167"/>
      <c r="H1218" s="166"/>
      <c r="I1218" s="166"/>
      <c r="J1218" s="168"/>
    </row>
    <row r="1219" spans="2:10" s="161" customFormat="1">
      <c r="B1219" s="166"/>
      <c r="C1219" s="166"/>
      <c r="D1219" s="215"/>
      <c r="E1219" s="215"/>
      <c r="F1219" s="166"/>
      <c r="G1219" s="167"/>
      <c r="H1219" s="166"/>
      <c r="I1219" s="166"/>
      <c r="J1219" s="168"/>
    </row>
    <row r="1220" spans="2:10" s="161" customFormat="1">
      <c r="B1220" s="166"/>
      <c r="C1220" s="166"/>
      <c r="D1220" s="215"/>
      <c r="E1220" s="215"/>
      <c r="F1220" s="166"/>
      <c r="G1220" s="167"/>
      <c r="H1220" s="166"/>
      <c r="I1220" s="166"/>
      <c r="J1220" s="168"/>
    </row>
    <row r="1221" spans="2:10" s="161" customFormat="1">
      <c r="B1221" s="166"/>
      <c r="C1221" s="166"/>
      <c r="D1221" s="215"/>
      <c r="E1221" s="215"/>
      <c r="F1221" s="166"/>
      <c r="G1221" s="167"/>
      <c r="H1221" s="166"/>
      <c r="I1221" s="166"/>
      <c r="J1221" s="168"/>
    </row>
    <row r="1222" spans="2:10" s="161" customFormat="1">
      <c r="B1222" s="166"/>
      <c r="C1222" s="166"/>
      <c r="D1222" s="215"/>
      <c r="E1222" s="215"/>
      <c r="F1222" s="166"/>
      <c r="G1222" s="167"/>
      <c r="H1222" s="166"/>
      <c r="I1222" s="166"/>
      <c r="J1222" s="168"/>
    </row>
    <row r="1223" spans="2:10" s="161" customFormat="1">
      <c r="B1223" s="166"/>
      <c r="C1223" s="166"/>
      <c r="D1223" s="215"/>
      <c r="E1223" s="215"/>
      <c r="F1223" s="166"/>
      <c r="G1223" s="167"/>
      <c r="H1223" s="166"/>
      <c r="I1223" s="166"/>
      <c r="J1223" s="168"/>
    </row>
    <row r="1224" spans="2:10" s="161" customFormat="1">
      <c r="B1224" s="166"/>
      <c r="C1224" s="166"/>
      <c r="D1224" s="215"/>
      <c r="E1224" s="215"/>
      <c r="F1224" s="166"/>
      <c r="G1224" s="167"/>
      <c r="H1224" s="166"/>
      <c r="I1224" s="166"/>
      <c r="J1224" s="168"/>
    </row>
    <row r="1225" spans="2:10" s="161" customFormat="1">
      <c r="B1225" s="166"/>
      <c r="C1225" s="166"/>
      <c r="D1225" s="215"/>
      <c r="E1225" s="215"/>
      <c r="F1225" s="166"/>
      <c r="G1225" s="167"/>
      <c r="H1225" s="166"/>
      <c r="I1225" s="166"/>
      <c r="J1225" s="168"/>
    </row>
    <row r="1226" spans="2:10" s="161" customFormat="1">
      <c r="B1226" s="166"/>
      <c r="C1226" s="166"/>
      <c r="D1226" s="215"/>
      <c r="E1226" s="215"/>
      <c r="F1226" s="166"/>
      <c r="G1226" s="167"/>
      <c r="H1226" s="166"/>
      <c r="I1226" s="166"/>
      <c r="J1226" s="168"/>
    </row>
    <row r="1227" spans="2:10" s="161" customFormat="1">
      <c r="B1227" s="166"/>
      <c r="C1227" s="166"/>
      <c r="D1227" s="215"/>
      <c r="E1227" s="215"/>
      <c r="F1227" s="166"/>
      <c r="G1227" s="167"/>
      <c r="H1227" s="166"/>
      <c r="I1227" s="166"/>
      <c r="J1227" s="168"/>
    </row>
    <row r="1228" spans="2:10" s="161" customFormat="1">
      <c r="B1228" s="166"/>
      <c r="C1228" s="166"/>
      <c r="D1228" s="215"/>
      <c r="E1228" s="215"/>
      <c r="F1228" s="166"/>
      <c r="G1228" s="167"/>
      <c r="H1228" s="166"/>
      <c r="I1228" s="166"/>
      <c r="J1228" s="168"/>
    </row>
    <row r="1229" spans="2:10" s="161" customFormat="1">
      <c r="B1229" s="166"/>
      <c r="C1229" s="166"/>
      <c r="D1229" s="215"/>
      <c r="E1229" s="215"/>
      <c r="F1229" s="166"/>
      <c r="G1229" s="167"/>
      <c r="H1229" s="166"/>
      <c r="I1229" s="166"/>
      <c r="J1229" s="168"/>
    </row>
    <row r="1230" spans="2:10" s="161" customFormat="1">
      <c r="B1230" s="166"/>
      <c r="C1230" s="166"/>
      <c r="D1230" s="215"/>
      <c r="E1230" s="215"/>
      <c r="F1230" s="166"/>
      <c r="G1230" s="167"/>
      <c r="H1230" s="166"/>
      <c r="I1230" s="166"/>
      <c r="J1230" s="168"/>
    </row>
    <row r="1231" spans="2:10" s="161" customFormat="1">
      <c r="B1231" s="166"/>
      <c r="C1231" s="166"/>
      <c r="D1231" s="215"/>
      <c r="E1231" s="215"/>
      <c r="F1231" s="166"/>
      <c r="G1231" s="167"/>
      <c r="H1231" s="166"/>
      <c r="I1231" s="166"/>
      <c r="J1231" s="168"/>
    </row>
    <row r="1232" spans="2:10" s="161" customFormat="1">
      <c r="B1232" s="166"/>
      <c r="C1232" s="166"/>
      <c r="D1232" s="215"/>
      <c r="E1232" s="215"/>
      <c r="F1232" s="166"/>
      <c r="G1232" s="167"/>
      <c r="H1232" s="166"/>
      <c r="I1232" s="166"/>
      <c r="J1232" s="168"/>
    </row>
    <row r="1233" spans="2:10" s="161" customFormat="1">
      <c r="B1233" s="166"/>
      <c r="C1233" s="166"/>
      <c r="D1233" s="215"/>
      <c r="E1233" s="215"/>
      <c r="F1233" s="166"/>
      <c r="G1233" s="167"/>
      <c r="H1233" s="166"/>
      <c r="I1233" s="166"/>
      <c r="J1233" s="168"/>
    </row>
    <row r="1234" spans="2:10" s="161" customFormat="1">
      <c r="B1234" s="166"/>
      <c r="C1234" s="166"/>
      <c r="D1234" s="215"/>
      <c r="E1234" s="215"/>
      <c r="F1234" s="166"/>
      <c r="G1234" s="167"/>
      <c r="H1234" s="166"/>
      <c r="I1234" s="166"/>
      <c r="J1234" s="168"/>
    </row>
    <row r="1235" spans="2:10" s="161" customFormat="1">
      <c r="B1235" s="166"/>
      <c r="C1235" s="166"/>
      <c r="D1235" s="215"/>
      <c r="E1235" s="215"/>
      <c r="F1235" s="166"/>
      <c r="G1235" s="167"/>
      <c r="H1235" s="166"/>
      <c r="I1235" s="166"/>
      <c r="J1235" s="168"/>
    </row>
    <row r="1236" spans="2:10" s="161" customFormat="1">
      <c r="B1236" s="166"/>
      <c r="C1236" s="166"/>
      <c r="D1236" s="215"/>
      <c r="E1236" s="215"/>
      <c r="F1236" s="166"/>
      <c r="G1236" s="167"/>
      <c r="H1236" s="166"/>
      <c r="I1236" s="166"/>
      <c r="J1236" s="168"/>
    </row>
    <row r="1237" spans="2:10" s="161" customFormat="1">
      <c r="B1237" s="166"/>
      <c r="C1237" s="166"/>
      <c r="D1237" s="215"/>
      <c r="E1237" s="215"/>
      <c r="F1237" s="166"/>
      <c r="G1237" s="167"/>
      <c r="H1237" s="166"/>
      <c r="I1237" s="166"/>
      <c r="J1237" s="168"/>
    </row>
    <row r="1238" spans="2:10" s="161" customFormat="1">
      <c r="B1238" s="166"/>
      <c r="C1238" s="166"/>
      <c r="D1238" s="215"/>
      <c r="E1238" s="215"/>
      <c r="F1238" s="166"/>
      <c r="G1238" s="167"/>
      <c r="H1238" s="166"/>
      <c r="I1238" s="166"/>
      <c r="J1238" s="168"/>
    </row>
    <row r="1239" spans="2:10" s="161" customFormat="1">
      <c r="B1239" s="166"/>
      <c r="C1239" s="166"/>
      <c r="D1239" s="215"/>
      <c r="E1239" s="215"/>
      <c r="F1239" s="166"/>
      <c r="G1239" s="167"/>
      <c r="H1239" s="166"/>
      <c r="I1239" s="166"/>
      <c r="J1239" s="168"/>
    </row>
    <row r="1240" spans="2:10" s="161" customFormat="1">
      <c r="B1240" s="166"/>
      <c r="C1240" s="166"/>
      <c r="D1240" s="215"/>
      <c r="E1240" s="215"/>
      <c r="F1240" s="166"/>
      <c r="G1240" s="167"/>
      <c r="H1240" s="166"/>
      <c r="I1240" s="166"/>
      <c r="J1240" s="168"/>
    </row>
    <row r="1241" spans="2:10" s="161" customFormat="1">
      <c r="B1241" s="166"/>
      <c r="C1241" s="166"/>
      <c r="D1241" s="215"/>
      <c r="E1241" s="215"/>
      <c r="F1241" s="166"/>
      <c r="G1241" s="167"/>
      <c r="H1241" s="166"/>
      <c r="I1241" s="166"/>
      <c r="J1241" s="168"/>
    </row>
    <row r="1242" spans="2:10" s="161" customFormat="1">
      <c r="B1242" s="166"/>
      <c r="C1242" s="166"/>
      <c r="D1242" s="215"/>
      <c r="E1242" s="215"/>
      <c r="F1242" s="166"/>
      <c r="G1242" s="167"/>
      <c r="H1242" s="166"/>
      <c r="I1242" s="166"/>
      <c r="J1242" s="168"/>
    </row>
    <row r="1243" spans="2:10" s="161" customFormat="1">
      <c r="B1243" s="166"/>
      <c r="C1243" s="166"/>
      <c r="D1243" s="215"/>
      <c r="E1243" s="215"/>
      <c r="F1243" s="166"/>
      <c r="G1243" s="167"/>
      <c r="H1243" s="166"/>
      <c r="I1243" s="166"/>
      <c r="J1243" s="168"/>
    </row>
    <row r="1244" spans="2:10" s="161" customFormat="1">
      <c r="B1244" s="166"/>
      <c r="C1244" s="166"/>
      <c r="D1244" s="215"/>
      <c r="E1244" s="215"/>
      <c r="F1244" s="166"/>
      <c r="G1244" s="167"/>
      <c r="H1244" s="166"/>
      <c r="I1244" s="166"/>
      <c r="J1244" s="168"/>
    </row>
    <row r="1245" spans="2:10" s="161" customFormat="1">
      <c r="B1245" s="166"/>
      <c r="C1245" s="166"/>
      <c r="D1245" s="215"/>
      <c r="E1245" s="215"/>
      <c r="F1245" s="166"/>
      <c r="G1245" s="167"/>
      <c r="H1245" s="166"/>
      <c r="I1245" s="166"/>
      <c r="J1245" s="168"/>
    </row>
    <row r="1246" spans="2:10" s="161" customFormat="1">
      <c r="B1246" s="166"/>
      <c r="C1246" s="166"/>
      <c r="D1246" s="215"/>
      <c r="E1246" s="215"/>
      <c r="F1246" s="166"/>
      <c r="G1246" s="167"/>
      <c r="H1246" s="166"/>
      <c r="I1246" s="166"/>
      <c r="J1246" s="168"/>
    </row>
    <row r="1247" spans="2:10" s="161" customFormat="1">
      <c r="B1247" s="166"/>
      <c r="C1247" s="166"/>
      <c r="D1247" s="215"/>
      <c r="E1247" s="215"/>
      <c r="F1247" s="166"/>
      <c r="G1247" s="167"/>
      <c r="H1247" s="166"/>
      <c r="I1247" s="166"/>
      <c r="J1247" s="168"/>
    </row>
    <row r="1248" spans="2:10" s="161" customFormat="1">
      <c r="B1248" s="166"/>
      <c r="C1248" s="166"/>
      <c r="D1248" s="215"/>
      <c r="E1248" s="215"/>
      <c r="F1248" s="166"/>
      <c r="G1248" s="167"/>
      <c r="H1248" s="166"/>
      <c r="I1248" s="166"/>
      <c r="J1248" s="168"/>
    </row>
    <row r="1249" spans="2:10" s="161" customFormat="1">
      <c r="B1249" s="166"/>
      <c r="C1249" s="166"/>
      <c r="D1249" s="215"/>
      <c r="E1249" s="215"/>
      <c r="F1249" s="166"/>
      <c r="G1249" s="167"/>
      <c r="H1249" s="166"/>
      <c r="I1249" s="166"/>
      <c r="J1249" s="168"/>
    </row>
    <row r="1250" spans="2:10" s="161" customFormat="1">
      <c r="B1250" s="166"/>
      <c r="C1250" s="166"/>
      <c r="D1250" s="215"/>
      <c r="E1250" s="215"/>
      <c r="F1250" s="166"/>
      <c r="G1250" s="167"/>
      <c r="H1250" s="166"/>
      <c r="I1250" s="166"/>
      <c r="J1250" s="168"/>
    </row>
    <row r="1251" spans="2:10" s="161" customFormat="1">
      <c r="B1251" s="166"/>
      <c r="C1251" s="166"/>
      <c r="D1251" s="215"/>
      <c r="E1251" s="215"/>
      <c r="F1251" s="166"/>
      <c r="G1251" s="167"/>
      <c r="H1251" s="166"/>
      <c r="I1251" s="166"/>
      <c r="J1251" s="168"/>
    </row>
    <row r="1252" spans="2:10" s="161" customFormat="1">
      <c r="B1252" s="166"/>
      <c r="C1252" s="166"/>
      <c r="D1252" s="215"/>
      <c r="E1252" s="215"/>
      <c r="F1252" s="166"/>
      <c r="G1252" s="167"/>
      <c r="H1252" s="166"/>
      <c r="I1252" s="166"/>
      <c r="J1252" s="168"/>
    </row>
    <row r="1253" spans="2:10" s="161" customFormat="1">
      <c r="B1253" s="166"/>
      <c r="C1253" s="166"/>
      <c r="D1253" s="215"/>
      <c r="E1253" s="215"/>
      <c r="F1253" s="166"/>
      <c r="G1253" s="167"/>
      <c r="H1253" s="166"/>
      <c r="I1253" s="166"/>
      <c r="J1253" s="168"/>
    </row>
    <row r="1254" spans="2:10" s="161" customFormat="1">
      <c r="B1254" s="166"/>
      <c r="C1254" s="166"/>
      <c r="D1254" s="215"/>
      <c r="E1254" s="215"/>
      <c r="F1254" s="166"/>
      <c r="G1254" s="167"/>
      <c r="H1254" s="166"/>
      <c r="I1254" s="166"/>
      <c r="J1254" s="168"/>
    </row>
    <row r="1255" spans="2:10" s="161" customFormat="1">
      <c r="B1255" s="166"/>
      <c r="C1255" s="166"/>
      <c r="D1255" s="215"/>
      <c r="E1255" s="215"/>
      <c r="F1255" s="166"/>
      <c r="G1255" s="167"/>
      <c r="H1255" s="166"/>
      <c r="I1255" s="166"/>
      <c r="J1255" s="168"/>
    </row>
    <row r="1256" spans="2:10" s="161" customFormat="1">
      <c r="B1256" s="166"/>
      <c r="C1256" s="166"/>
      <c r="D1256" s="215"/>
      <c r="E1256" s="215"/>
      <c r="F1256" s="166"/>
      <c r="G1256" s="167"/>
      <c r="H1256" s="166"/>
      <c r="I1256" s="166"/>
      <c r="J1256" s="168"/>
    </row>
    <row r="1257" spans="2:10" s="161" customFormat="1">
      <c r="B1257" s="166"/>
      <c r="C1257" s="166"/>
      <c r="D1257" s="215"/>
      <c r="E1257" s="215"/>
      <c r="F1257" s="166"/>
      <c r="G1257" s="167"/>
      <c r="H1257" s="166"/>
      <c r="I1257" s="166"/>
      <c r="J1257" s="168"/>
    </row>
    <row r="1258" spans="2:10" s="161" customFormat="1">
      <c r="B1258" s="166"/>
      <c r="C1258" s="166"/>
      <c r="D1258" s="215"/>
      <c r="E1258" s="215"/>
      <c r="F1258" s="166"/>
      <c r="G1258" s="167"/>
      <c r="H1258" s="166"/>
      <c r="I1258" s="166"/>
      <c r="J1258" s="168"/>
    </row>
    <row r="1259" spans="2:10" s="161" customFormat="1">
      <c r="B1259" s="166"/>
      <c r="C1259" s="166"/>
      <c r="D1259" s="215"/>
      <c r="E1259" s="215"/>
      <c r="F1259" s="166"/>
      <c r="G1259" s="167"/>
      <c r="H1259" s="166"/>
      <c r="I1259" s="166"/>
      <c r="J1259" s="168"/>
    </row>
    <row r="1260" spans="2:10" s="161" customFormat="1">
      <c r="B1260" s="166"/>
      <c r="C1260" s="166"/>
      <c r="D1260" s="215"/>
      <c r="E1260" s="215"/>
      <c r="F1260" s="166"/>
      <c r="G1260" s="167"/>
      <c r="H1260" s="166"/>
      <c r="I1260" s="166"/>
      <c r="J1260" s="168"/>
    </row>
    <row r="1261" spans="2:10" s="161" customFormat="1">
      <c r="B1261" s="166"/>
      <c r="C1261" s="166"/>
      <c r="D1261" s="215"/>
      <c r="E1261" s="215"/>
      <c r="F1261" s="166"/>
      <c r="G1261" s="167"/>
      <c r="H1261" s="166"/>
      <c r="I1261" s="166"/>
      <c r="J1261" s="168"/>
    </row>
    <row r="1262" spans="2:10" s="161" customFormat="1">
      <c r="B1262" s="166"/>
      <c r="C1262" s="166"/>
      <c r="D1262" s="215"/>
      <c r="E1262" s="215"/>
      <c r="F1262" s="166"/>
      <c r="G1262" s="167"/>
      <c r="H1262" s="166"/>
      <c r="I1262" s="166"/>
      <c r="J1262" s="168"/>
    </row>
    <row r="1263" spans="2:10" s="161" customFormat="1">
      <c r="B1263" s="166"/>
      <c r="C1263" s="166"/>
      <c r="D1263" s="215"/>
      <c r="E1263" s="215"/>
      <c r="F1263" s="166"/>
      <c r="G1263" s="167"/>
      <c r="H1263" s="166"/>
      <c r="I1263" s="166"/>
      <c r="J1263" s="168"/>
    </row>
    <row r="1264" spans="2:10" s="161" customFormat="1">
      <c r="B1264" s="166"/>
      <c r="C1264" s="166"/>
      <c r="D1264" s="215"/>
      <c r="E1264" s="215"/>
      <c r="F1264" s="166"/>
      <c r="G1264" s="167"/>
      <c r="H1264" s="166"/>
      <c r="I1264" s="166"/>
      <c r="J1264" s="168"/>
    </row>
    <row r="1265" spans="2:10" s="161" customFormat="1">
      <c r="B1265" s="166"/>
      <c r="C1265" s="166"/>
      <c r="D1265" s="215"/>
      <c r="E1265" s="215"/>
      <c r="F1265" s="166"/>
      <c r="G1265" s="167"/>
      <c r="H1265" s="166"/>
      <c r="I1265" s="166"/>
      <c r="J1265" s="168"/>
    </row>
    <row r="1266" spans="2:10" s="161" customFormat="1">
      <c r="B1266" s="166"/>
      <c r="C1266" s="166"/>
      <c r="D1266" s="215"/>
      <c r="E1266" s="215"/>
      <c r="F1266" s="166"/>
      <c r="G1266" s="167"/>
      <c r="H1266" s="166"/>
      <c r="I1266" s="166"/>
      <c r="J1266" s="168"/>
    </row>
    <row r="1267" spans="2:10" s="161" customFormat="1">
      <c r="B1267" s="166"/>
      <c r="C1267" s="166"/>
      <c r="D1267" s="215"/>
      <c r="E1267" s="215"/>
      <c r="F1267" s="166"/>
      <c r="G1267" s="167"/>
      <c r="H1267" s="166"/>
      <c r="I1267" s="166"/>
      <c r="J1267" s="168"/>
    </row>
    <row r="1268" spans="2:10" s="161" customFormat="1">
      <c r="B1268" s="166"/>
      <c r="C1268" s="166"/>
      <c r="D1268" s="215"/>
      <c r="E1268" s="215"/>
      <c r="F1268" s="166"/>
      <c r="G1268" s="167"/>
      <c r="H1268" s="166"/>
      <c r="I1268" s="166"/>
      <c r="J1268" s="168"/>
    </row>
    <row r="1269" spans="2:10" s="161" customFormat="1">
      <c r="B1269" s="166"/>
      <c r="C1269" s="166"/>
      <c r="D1269" s="215"/>
      <c r="E1269" s="215"/>
      <c r="F1269" s="166"/>
      <c r="G1269" s="167"/>
      <c r="H1269" s="166"/>
      <c r="I1269" s="166"/>
      <c r="J1269" s="168"/>
    </row>
    <row r="1270" spans="2:10" s="161" customFormat="1">
      <c r="B1270" s="166"/>
      <c r="C1270" s="166"/>
      <c r="D1270" s="215"/>
      <c r="E1270" s="215"/>
      <c r="F1270" s="166"/>
      <c r="G1270" s="167"/>
      <c r="H1270" s="166"/>
      <c r="I1270" s="166"/>
      <c r="J1270" s="168"/>
    </row>
    <row r="1271" spans="2:10" s="161" customFormat="1">
      <c r="B1271" s="166"/>
      <c r="C1271" s="166"/>
      <c r="D1271" s="215"/>
      <c r="E1271" s="215"/>
      <c r="F1271" s="166"/>
      <c r="G1271" s="167"/>
      <c r="H1271" s="166"/>
      <c r="I1271" s="166"/>
      <c r="J1271" s="168"/>
    </row>
    <row r="1272" spans="2:10" s="161" customFormat="1">
      <c r="B1272" s="166"/>
      <c r="C1272" s="166"/>
      <c r="D1272" s="215"/>
      <c r="E1272" s="215"/>
      <c r="F1272" s="166"/>
      <c r="G1272" s="167"/>
      <c r="H1272" s="166"/>
      <c r="I1272" s="166"/>
      <c r="J1272" s="168"/>
    </row>
    <row r="1273" spans="2:10" s="161" customFormat="1">
      <c r="B1273" s="166"/>
      <c r="C1273" s="166"/>
      <c r="D1273" s="215"/>
      <c r="E1273" s="215"/>
      <c r="F1273" s="166"/>
      <c r="G1273" s="167"/>
      <c r="H1273" s="166"/>
      <c r="I1273" s="166"/>
      <c r="J1273" s="168"/>
    </row>
    <row r="1274" spans="2:10" s="161" customFormat="1">
      <c r="B1274" s="166"/>
      <c r="C1274" s="166"/>
      <c r="D1274" s="215"/>
      <c r="E1274" s="215"/>
      <c r="F1274" s="166"/>
      <c r="G1274" s="167"/>
      <c r="H1274" s="166"/>
      <c r="I1274" s="166"/>
      <c r="J1274" s="168"/>
    </row>
    <row r="1275" spans="2:10" s="161" customFormat="1">
      <c r="B1275" s="166"/>
      <c r="C1275" s="166"/>
      <c r="D1275" s="215"/>
      <c r="E1275" s="215"/>
      <c r="F1275" s="166"/>
      <c r="G1275" s="167"/>
      <c r="H1275" s="166"/>
      <c r="I1275" s="166"/>
      <c r="J1275" s="168"/>
    </row>
    <row r="1276" spans="2:10" s="161" customFormat="1">
      <c r="B1276" s="166"/>
      <c r="C1276" s="166"/>
      <c r="D1276" s="215"/>
      <c r="E1276" s="215"/>
      <c r="F1276" s="166"/>
      <c r="G1276" s="167"/>
      <c r="H1276" s="166"/>
      <c r="I1276" s="166"/>
      <c r="J1276" s="168"/>
    </row>
    <row r="1277" spans="2:10" s="161" customFormat="1">
      <c r="B1277" s="166"/>
      <c r="C1277" s="166"/>
      <c r="D1277" s="215"/>
      <c r="E1277" s="215"/>
      <c r="F1277" s="166"/>
      <c r="G1277" s="167"/>
      <c r="H1277" s="166"/>
      <c r="I1277" s="166"/>
      <c r="J1277" s="168"/>
    </row>
    <row r="1278" spans="2:10" s="161" customFormat="1">
      <c r="B1278" s="166"/>
      <c r="C1278" s="166"/>
      <c r="D1278" s="215"/>
      <c r="E1278" s="215"/>
      <c r="F1278" s="166"/>
      <c r="G1278" s="167"/>
      <c r="H1278" s="166"/>
      <c r="I1278" s="166"/>
      <c r="J1278" s="168"/>
    </row>
    <row r="1279" spans="2:10" s="161" customFormat="1">
      <c r="B1279" s="166"/>
      <c r="C1279" s="166"/>
      <c r="D1279" s="215"/>
      <c r="E1279" s="215"/>
      <c r="F1279" s="166"/>
      <c r="G1279" s="167"/>
      <c r="H1279" s="166"/>
      <c r="I1279" s="166"/>
      <c r="J1279" s="168"/>
    </row>
    <row r="1280" spans="2:10" s="161" customFormat="1">
      <c r="B1280" s="166"/>
      <c r="C1280" s="166"/>
      <c r="D1280" s="215"/>
      <c r="E1280" s="215"/>
      <c r="F1280" s="166"/>
      <c r="G1280" s="167"/>
      <c r="H1280" s="166"/>
      <c r="I1280" s="166"/>
      <c r="J1280" s="168"/>
    </row>
    <row r="1281" spans="2:10" s="161" customFormat="1">
      <c r="B1281" s="166"/>
      <c r="C1281" s="166"/>
      <c r="D1281" s="215"/>
      <c r="E1281" s="215"/>
      <c r="F1281" s="166"/>
      <c r="G1281" s="167"/>
      <c r="H1281" s="166"/>
      <c r="I1281" s="166"/>
      <c r="J1281" s="168"/>
    </row>
    <row r="1282" spans="2:10" s="161" customFormat="1">
      <c r="B1282" s="166"/>
      <c r="C1282" s="166"/>
      <c r="D1282" s="215"/>
      <c r="E1282" s="215"/>
      <c r="F1282" s="166"/>
      <c r="G1282" s="167"/>
      <c r="H1282" s="166"/>
      <c r="I1282" s="166"/>
      <c r="J1282" s="168"/>
    </row>
    <row r="1283" spans="2:10" s="161" customFormat="1">
      <c r="B1283" s="166"/>
      <c r="C1283" s="166"/>
      <c r="D1283" s="215"/>
      <c r="E1283" s="215"/>
      <c r="F1283" s="166"/>
      <c r="G1283" s="167"/>
      <c r="H1283" s="166"/>
      <c r="I1283" s="166"/>
      <c r="J1283" s="168"/>
    </row>
    <row r="1284" spans="2:10" s="161" customFormat="1">
      <c r="B1284" s="166"/>
      <c r="C1284" s="166"/>
      <c r="D1284" s="215"/>
      <c r="E1284" s="215"/>
      <c r="F1284" s="166"/>
      <c r="G1284" s="167"/>
      <c r="H1284" s="166"/>
      <c r="I1284" s="166"/>
      <c r="J1284" s="168"/>
    </row>
    <row r="1285" spans="2:10" s="161" customFormat="1">
      <c r="B1285" s="166"/>
      <c r="C1285" s="166"/>
      <c r="D1285" s="215"/>
      <c r="E1285" s="215"/>
      <c r="F1285" s="166"/>
      <c r="G1285" s="167"/>
      <c r="H1285" s="166"/>
      <c r="I1285" s="166"/>
      <c r="J1285" s="168"/>
    </row>
    <row r="1286" spans="2:10" s="161" customFormat="1">
      <c r="B1286" s="166"/>
      <c r="C1286" s="166"/>
      <c r="D1286" s="215"/>
      <c r="E1286" s="215"/>
      <c r="F1286" s="166"/>
      <c r="G1286" s="167"/>
      <c r="H1286" s="166"/>
      <c r="I1286" s="166"/>
      <c r="J1286" s="168"/>
    </row>
    <row r="1287" spans="2:10" s="161" customFormat="1">
      <c r="B1287" s="166"/>
      <c r="C1287" s="166"/>
      <c r="D1287" s="215"/>
      <c r="E1287" s="215"/>
      <c r="F1287" s="166"/>
      <c r="G1287" s="167"/>
      <c r="H1287" s="166"/>
      <c r="I1287" s="166"/>
      <c r="J1287" s="168"/>
    </row>
    <row r="1288" spans="2:10" s="161" customFormat="1">
      <c r="B1288" s="166"/>
      <c r="C1288" s="166"/>
      <c r="D1288" s="215"/>
      <c r="E1288" s="215"/>
      <c r="F1288" s="166"/>
      <c r="G1288" s="167"/>
      <c r="H1288" s="166"/>
      <c r="I1288" s="166"/>
      <c r="J1288" s="168"/>
    </row>
    <row r="1289" spans="2:10" s="161" customFormat="1">
      <c r="B1289" s="166"/>
      <c r="C1289" s="166"/>
      <c r="D1289" s="215"/>
      <c r="E1289" s="215"/>
      <c r="F1289" s="166"/>
      <c r="G1289" s="167"/>
      <c r="H1289" s="166"/>
      <c r="I1289" s="166"/>
      <c r="J1289" s="168"/>
    </row>
    <row r="1290" spans="2:10" s="161" customFormat="1">
      <c r="B1290" s="166"/>
      <c r="C1290" s="166"/>
      <c r="D1290" s="215"/>
      <c r="E1290" s="215"/>
      <c r="F1290" s="166"/>
      <c r="G1290" s="167"/>
      <c r="H1290" s="166"/>
      <c r="I1290" s="166"/>
      <c r="J1290" s="168"/>
    </row>
    <row r="1291" spans="2:10" s="161" customFormat="1">
      <c r="B1291" s="166"/>
      <c r="C1291" s="166"/>
      <c r="D1291" s="215"/>
      <c r="E1291" s="215"/>
      <c r="F1291" s="166"/>
      <c r="G1291" s="167"/>
      <c r="H1291" s="166"/>
      <c r="I1291" s="166"/>
      <c r="J1291" s="168"/>
    </row>
    <row r="1292" spans="2:10" s="161" customFormat="1">
      <c r="B1292" s="166"/>
      <c r="C1292" s="166"/>
      <c r="D1292" s="215"/>
      <c r="E1292" s="215"/>
      <c r="F1292" s="166"/>
      <c r="G1292" s="167"/>
      <c r="H1292" s="166"/>
      <c r="I1292" s="166"/>
      <c r="J1292" s="168"/>
    </row>
    <row r="1293" spans="2:10" s="161" customFormat="1">
      <c r="B1293" s="166"/>
      <c r="C1293" s="166"/>
      <c r="D1293" s="215"/>
      <c r="E1293" s="215"/>
      <c r="F1293" s="166"/>
      <c r="G1293" s="167"/>
      <c r="H1293" s="166"/>
      <c r="I1293" s="166"/>
      <c r="J1293" s="168"/>
    </row>
    <row r="1294" spans="2:10" s="161" customFormat="1">
      <c r="B1294" s="166"/>
      <c r="C1294" s="166"/>
      <c r="D1294" s="215"/>
      <c r="E1294" s="215"/>
      <c r="F1294" s="166"/>
      <c r="G1294" s="167"/>
      <c r="H1294" s="166"/>
      <c r="I1294" s="166"/>
      <c r="J1294" s="168"/>
    </row>
    <row r="1295" spans="2:10" s="161" customFormat="1">
      <c r="B1295" s="166"/>
      <c r="C1295" s="166"/>
      <c r="D1295" s="215"/>
      <c r="E1295" s="215"/>
      <c r="F1295" s="166"/>
      <c r="G1295" s="167"/>
      <c r="H1295" s="166"/>
      <c r="I1295" s="166"/>
      <c r="J1295" s="168"/>
    </row>
    <row r="1296" spans="2:10" s="161" customFormat="1">
      <c r="B1296" s="166"/>
      <c r="C1296" s="166"/>
      <c r="D1296" s="215"/>
      <c r="E1296" s="215"/>
      <c r="F1296" s="166"/>
      <c r="G1296" s="167"/>
      <c r="H1296" s="166"/>
      <c r="I1296" s="166"/>
      <c r="J1296" s="168"/>
    </row>
    <row r="1297" spans="2:10" s="161" customFormat="1">
      <c r="B1297" s="166"/>
      <c r="C1297" s="166"/>
      <c r="D1297" s="215"/>
      <c r="E1297" s="215"/>
      <c r="F1297" s="166"/>
      <c r="G1297" s="167"/>
      <c r="H1297" s="166"/>
      <c r="I1297" s="166"/>
      <c r="J1297" s="168"/>
    </row>
    <row r="1298" spans="2:10" s="161" customFormat="1">
      <c r="B1298" s="166"/>
      <c r="C1298" s="166"/>
      <c r="D1298" s="215"/>
      <c r="E1298" s="215"/>
      <c r="F1298" s="166"/>
      <c r="G1298" s="167"/>
      <c r="H1298" s="166"/>
      <c r="I1298" s="166"/>
      <c r="J1298" s="168"/>
    </row>
    <row r="1299" spans="2:10" s="161" customFormat="1">
      <c r="B1299" s="166"/>
      <c r="C1299" s="166"/>
      <c r="D1299" s="215"/>
      <c r="E1299" s="215"/>
      <c r="F1299" s="166"/>
      <c r="G1299" s="167"/>
      <c r="H1299" s="166"/>
      <c r="I1299" s="166"/>
      <c r="J1299" s="168"/>
    </row>
    <row r="1300" spans="2:10" s="161" customFormat="1">
      <c r="B1300" s="166"/>
      <c r="C1300" s="166"/>
      <c r="D1300" s="215"/>
      <c r="E1300" s="215"/>
      <c r="F1300" s="166"/>
      <c r="G1300" s="167"/>
      <c r="H1300" s="166"/>
      <c r="I1300" s="166"/>
      <c r="J1300" s="168"/>
    </row>
    <row r="1301" spans="2:10" s="161" customFormat="1">
      <c r="B1301" s="166"/>
      <c r="C1301" s="166"/>
      <c r="D1301" s="215"/>
      <c r="E1301" s="215"/>
      <c r="F1301" s="166"/>
      <c r="G1301" s="167"/>
      <c r="H1301" s="166"/>
      <c r="I1301" s="166"/>
      <c r="J1301" s="168"/>
    </row>
    <row r="1302" spans="2:10" s="161" customFormat="1">
      <c r="B1302" s="166"/>
      <c r="C1302" s="166"/>
      <c r="D1302" s="215"/>
      <c r="E1302" s="215"/>
      <c r="F1302" s="166"/>
      <c r="G1302" s="167"/>
      <c r="H1302" s="166"/>
      <c r="I1302" s="166"/>
      <c r="J1302" s="168"/>
    </row>
    <row r="1303" spans="2:10" s="161" customFormat="1">
      <c r="B1303" s="166"/>
      <c r="C1303" s="166"/>
      <c r="D1303" s="215"/>
      <c r="E1303" s="215"/>
      <c r="F1303" s="166"/>
      <c r="G1303" s="167"/>
      <c r="H1303" s="166"/>
      <c r="I1303" s="166"/>
      <c r="J1303" s="168"/>
    </row>
    <row r="1304" spans="2:10" s="161" customFormat="1">
      <c r="B1304" s="166"/>
      <c r="C1304" s="166"/>
      <c r="D1304" s="215"/>
      <c r="E1304" s="215"/>
      <c r="F1304" s="166"/>
      <c r="G1304" s="167"/>
      <c r="H1304" s="166"/>
      <c r="I1304" s="166"/>
      <c r="J1304" s="168"/>
    </row>
    <row r="1305" spans="2:10" s="161" customFormat="1">
      <c r="B1305" s="166"/>
      <c r="C1305" s="166"/>
      <c r="D1305" s="215"/>
      <c r="E1305" s="215"/>
      <c r="F1305" s="166"/>
      <c r="G1305" s="167"/>
      <c r="H1305" s="166"/>
      <c r="I1305" s="166"/>
      <c r="J1305" s="168"/>
    </row>
    <row r="1306" spans="2:10" s="161" customFormat="1">
      <c r="B1306" s="166"/>
      <c r="C1306" s="166"/>
      <c r="D1306" s="215"/>
      <c r="E1306" s="215"/>
      <c r="F1306" s="166"/>
      <c r="G1306" s="167"/>
      <c r="H1306" s="166"/>
      <c r="I1306" s="166"/>
      <c r="J1306" s="168"/>
    </row>
    <row r="1307" spans="2:10" s="161" customFormat="1">
      <c r="B1307" s="166"/>
      <c r="C1307" s="166"/>
      <c r="D1307" s="215"/>
      <c r="E1307" s="215"/>
      <c r="F1307" s="166"/>
      <c r="G1307" s="167"/>
      <c r="H1307" s="166"/>
      <c r="I1307" s="166"/>
      <c r="J1307" s="168"/>
    </row>
    <row r="1308" spans="2:10" s="161" customFormat="1">
      <c r="B1308" s="166"/>
      <c r="C1308" s="166"/>
      <c r="D1308" s="215"/>
      <c r="E1308" s="215"/>
      <c r="F1308" s="166"/>
      <c r="G1308" s="167"/>
      <c r="H1308" s="166"/>
      <c r="I1308" s="166"/>
      <c r="J1308" s="168"/>
    </row>
    <row r="1309" spans="2:10" s="161" customFormat="1">
      <c r="B1309" s="166"/>
      <c r="C1309" s="166"/>
      <c r="D1309" s="215"/>
      <c r="E1309" s="215"/>
      <c r="F1309" s="166"/>
      <c r="G1309" s="167"/>
      <c r="H1309" s="166"/>
      <c r="I1309" s="166"/>
      <c r="J1309" s="168"/>
    </row>
    <row r="1310" spans="2:10" s="161" customFormat="1">
      <c r="B1310" s="166"/>
      <c r="C1310" s="166"/>
      <c r="D1310" s="215"/>
      <c r="E1310" s="215"/>
      <c r="F1310" s="166"/>
      <c r="G1310" s="167"/>
      <c r="H1310" s="166"/>
      <c r="I1310" s="166"/>
      <c r="J1310" s="168"/>
    </row>
    <row r="1311" spans="2:10" s="161" customFormat="1">
      <c r="B1311" s="166"/>
      <c r="C1311" s="166"/>
      <c r="D1311" s="215"/>
      <c r="E1311" s="215"/>
      <c r="F1311" s="166"/>
      <c r="G1311" s="167"/>
      <c r="H1311" s="166"/>
      <c r="I1311" s="166"/>
      <c r="J1311" s="168"/>
    </row>
    <row r="1312" spans="2:10" s="161" customFormat="1">
      <c r="B1312" s="166"/>
      <c r="C1312" s="166"/>
      <c r="D1312" s="215"/>
      <c r="E1312" s="215"/>
      <c r="F1312" s="166"/>
      <c r="G1312" s="167"/>
      <c r="H1312" s="166"/>
      <c r="I1312" s="166"/>
      <c r="J1312" s="168"/>
    </row>
    <row r="1313" spans="2:10" s="161" customFormat="1">
      <c r="B1313" s="166"/>
      <c r="C1313" s="166"/>
      <c r="D1313" s="215"/>
      <c r="E1313" s="215"/>
      <c r="F1313" s="166"/>
      <c r="G1313" s="167"/>
      <c r="H1313" s="166"/>
      <c r="I1313" s="166"/>
      <c r="J1313" s="168"/>
    </row>
    <row r="1314" spans="2:10" s="161" customFormat="1">
      <c r="B1314" s="166"/>
      <c r="C1314" s="166"/>
      <c r="D1314" s="215"/>
      <c r="E1314" s="215"/>
      <c r="F1314" s="166"/>
      <c r="G1314" s="167"/>
      <c r="H1314" s="166"/>
      <c r="I1314" s="166"/>
      <c r="J1314" s="168"/>
    </row>
    <row r="1315" spans="2:10" s="161" customFormat="1">
      <c r="B1315" s="166"/>
      <c r="C1315" s="166"/>
      <c r="D1315" s="215"/>
      <c r="E1315" s="215"/>
      <c r="F1315" s="166"/>
      <c r="G1315" s="167"/>
      <c r="H1315" s="166"/>
      <c r="I1315" s="166"/>
      <c r="J1315" s="168"/>
    </row>
    <row r="1316" spans="2:10" s="161" customFormat="1">
      <c r="B1316" s="166"/>
      <c r="C1316" s="166"/>
      <c r="D1316" s="215"/>
      <c r="E1316" s="215"/>
      <c r="F1316" s="166"/>
      <c r="G1316" s="167"/>
      <c r="H1316" s="166"/>
      <c r="I1316" s="166"/>
      <c r="J1316" s="168"/>
    </row>
    <row r="1317" spans="2:10" s="161" customFormat="1">
      <c r="B1317" s="166"/>
      <c r="C1317" s="166"/>
      <c r="D1317" s="215"/>
      <c r="E1317" s="215"/>
      <c r="F1317" s="166"/>
      <c r="G1317" s="167"/>
      <c r="H1317" s="166"/>
      <c r="I1317" s="166"/>
      <c r="J1317" s="168"/>
    </row>
    <row r="1318" spans="2:10" s="161" customFormat="1">
      <c r="B1318" s="166"/>
      <c r="C1318" s="166"/>
      <c r="D1318" s="215"/>
      <c r="E1318" s="215"/>
      <c r="F1318" s="166"/>
      <c r="G1318" s="167"/>
      <c r="H1318" s="166"/>
      <c r="I1318" s="166"/>
      <c r="J1318" s="168"/>
    </row>
    <row r="1319" spans="2:10" s="161" customFormat="1">
      <c r="B1319" s="166"/>
      <c r="C1319" s="166"/>
      <c r="D1319" s="215"/>
      <c r="E1319" s="215"/>
      <c r="F1319" s="166"/>
      <c r="G1319" s="167"/>
      <c r="H1319" s="166"/>
      <c r="I1319" s="166"/>
      <c r="J1319" s="168"/>
    </row>
    <row r="1320" spans="2:10" s="161" customFormat="1">
      <c r="B1320" s="166"/>
      <c r="C1320" s="166"/>
      <c r="D1320" s="215"/>
      <c r="E1320" s="215"/>
      <c r="F1320" s="166"/>
      <c r="G1320" s="167"/>
      <c r="H1320" s="166"/>
      <c r="I1320" s="166"/>
      <c r="J1320" s="168"/>
    </row>
    <row r="1321" spans="2:10" s="161" customFormat="1">
      <c r="B1321" s="166"/>
      <c r="C1321" s="166"/>
      <c r="D1321" s="215"/>
      <c r="E1321" s="215"/>
      <c r="F1321" s="166"/>
      <c r="G1321" s="167"/>
      <c r="H1321" s="166"/>
      <c r="I1321" s="166"/>
      <c r="J1321" s="168"/>
    </row>
    <row r="1322" spans="2:10" s="161" customFormat="1">
      <c r="B1322" s="166"/>
      <c r="C1322" s="166"/>
      <c r="D1322" s="215"/>
      <c r="E1322" s="215"/>
      <c r="F1322" s="166"/>
      <c r="G1322" s="167"/>
      <c r="H1322" s="166"/>
      <c r="I1322" s="166"/>
      <c r="J1322" s="168"/>
    </row>
    <row r="1323" spans="2:10" s="161" customFormat="1">
      <c r="B1323" s="166"/>
      <c r="C1323" s="166"/>
      <c r="D1323" s="215"/>
      <c r="E1323" s="215"/>
      <c r="F1323" s="166"/>
      <c r="G1323" s="167"/>
      <c r="H1323" s="166"/>
      <c r="I1323" s="166"/>
      <c r="J1323" s="168"/>
    </row>
    <row r="1324" spans="2:10" s="161" customFormat="1">
      <c r="B1324" s="166"/>
      <c r="C1324" s="166"/>
      <c r="D1324" s="215"/>
      <c r="E1324" s="215"/>
      <c r="F1324" s="166"/>
      <c r="G1324" s="167"/>
      <c r="H1324" s="166"/>
      <c r="I1324" s="166"/>
      <c r="J1324" s="168"/>
    </row>
    <row r="1325" spans="2:10" s="161" customFormat="1">
      <c r="B1325" s="166"/>
      <c r="C1325" s="166"/>
      <c r="D1325" s="215"/>
      <c r="E1325" s="215"/>
      <c r="F1325" s="166"/>
      <c r="G1325" s="167"/>
      <c r="H1325" s="166"/>
      <c r="I1325" s="166"/>
      <c r="J1325" s="168"/>
    </row>
    <row r="1326" spans="2:10" s="161" customFormat="1">
      <c r="B1326" s="166"/>
      <c r="C1326" s="166"/>
      <c r="D1326" s="215"/>
      <c r="E1326" s="215"/>
      <c r="F1326" s="166"/>
      <c r="G1326" s="167"/>
      <c r="H1326" s="166"/>
      <c r="I1326" s="166"/>
      <c r="J1326" s="168"/>
    </row>
    <row r="1327" spans="2:10" s="161" customFormat="1">
      <c r="B1327" s="166"/>
      <c r="C1327" s="166"/>
      <c r="D1327" s="215"/>
      <c r="E1327" s="215"/>
      <c r="F1327" s="166"/>
      <c r="G1327" s="167"/>
      <c r="H1327" s="166"/>
      <c r="I1327" s="166"/>
      <c r="J1327" s="168"/>
    </row>
    <row r="1328" spans="2:10" s="161" customFormat="1">
      <c r="B1328" s="166"/>
      <c r="C1328" s="166"/>
      <c r="D1328" s="215"/>
      <c r="E1328" s="215"/>
      <c r="F1328" s="166"/>
      <c r="G1328" s="167"/>
      <c r="H1328" s="166"/>
      <c r="I1328" s="166"/>
      <c r="J1328" s="168"/>
    </row>
    <row r="1329" spans="2:10" s="161" customFormat="1">
      <c r="B1329" s="166"/>
      <c r="C1329" s="166"/>
      <c r="D1329" s="215"/>
      <c r="E1329" s="215"/>
      <c r="F1329" s="166"/>
      <c r="G1329" s="167"/>
      <c r="H1329" s="166"/>
      <c r="I1329" s="166"/>
      <c r="J1329" s="168"/>
    </row>
    <row r="1330" spans="2:10" s="161" customFormat="1">
      <c r="B1330" s="166"/>
      <c r="C1330" s="166"/>
      <c r="D1330" s="215"/>
      <c r="E1330" s="215"/>
      <c r="F1330" s="166"/>
      <c r="G1330" s="167"/>
      <c r="H1330" s="166"/>
      <c r="I1330" s="166"/>
      <c r="J1330" s="168"/>
    </row>
    <row r="1331" spans="2:10" s="161" customFormat="1">
      <c r="B1331" s="166"/>
      <c r="C1331" s="166"/>
      <c r="D1331" s="215"/>
      <c r="E1331" s="215"/>
      <c r="F1331" s="166"/>
      <c r="G1331" s="167"/>
      <c r="H1331" s="166"/>
      <c r="I1331" s="166"/>
      <c r="J1331" s="168"/>
    </row>
    <row r="1332" spans="2:10" s="161" customFormat="1">
      <c r="B1332" s="166"/>
      <c r="C1332" s="166"/>
      <c r="D1332" s="215"/>
      <c r="E1332" s="215"/>
      <c r="F1332" s="166"/>
      <c r="G1332" s="167"/>
      <c r="H1332" s="166"/>
      <c r="I1332" s="166"/>
      <c r="J1332" s="168"/>
    </row>
    <row r="1333" spans="2:10" s="161" customFormat="1">
      <c r="B1333" s="166"/>
      <c r="C1333" s="166"/>
      <c r="D1333" s="215"/>
      <c r="E1333" s="215"/>
      <c r="F1333" s="166"/>
      <c r="G1333" s="167"/>
      <c r="H1333" s="166"/>
      <c r="I1333" s="166"/>
      <c r="J1333" s="168"/>
    </row>
    <row r="1334" spans="2:10" s="161" customFormat="1">
      <c r="B1334" s="166"/>
      <c r="C1334" s="166"/>
      <c r="D1334" s="215"/>
      <c r="E1334" s="215"/>
      <c r="F1334" s="166"/>
      <c r="G1334" s="167"/>
      <c r="H1334" s="166"/>
      <c r="I1334" s="166"/>
      <c r="J1334" s="168"/>
    </row>
    <row r="1335" spans="2:10" s="161" customFormat="1">
      <c r="B1335" s="166"/>
      <c r="C1335" s="166"/>
      <c r="D1335" s="215"/>
      <c r="E1335" s="215"/>
      <c r="F1335" s="166"/>
      <c r="G1335" s="167"/>
      <c r="H1335" s="166"/>
      <c r="I1335" s="166"/>
      <c r="J1335" s="168"/>
    </row>
    <row r="1336" spans="2:10" s="161" customFormat="1">
      <c r="B1336" s="166"/>
      <c r="C1336" s="166"/>
      <c r="D1336" s="215"/>
      <c r="E1336" s="215"/>
      <c r="F1336" s="166"/>
      <c r="G1336" s="167"/>
      <c r="H1336" s="166"/>
      <c r="I1336" s="166"/>
      <c r="J1336" s="168"/>
    </row>
    <row r="1337" spans="2:10" s="161" customFormat="1">
      <c r="B1337" s="166"/>
      <c r="C1337" s="166"/>
      <c r="D1337" s="215"/>
      <c r="E1337" s="215"/>
      <c r="F1337" s="166"/>
      <c r="G1337" s="167"/>
      <c r="H1337" s="166"/>
      <c r="I1337" s="166"/>
      <c r="J1337" s="168"/>
    </row>
    <row r="1338" spans="2:10" s="161" customFormat="1">
      <c r="B1338" s="166"/>
      <c r="C1338" s="166"/>
      <c r="D1338" s="215"/>
      <c r="E1338" s="215"/>
      <c r="F1338" s="166"/>
      <c r="G1338" s="167"/>
      <c r="H1338" s="166"/>
      <c r="I1338" s="166"/>
      <c r="J1338" s="168"/>
    </row>
    <row r="1339" spans="2:10" s="161" customFormat="1">
      <c r="B1339" s="166"/>
      <c r="C1339" s="166"/>
      <c r="D1339" s="215"/>
      <c r="E1339" s="215"/>
      <c r="F1339" s="166"/>
      <c r="G1339" s="167"/>
      <c r="H1339" s="166"/>
      <c r="I1339" s="166"/>
      <c r="J1339" s="168"/>
    </row>
    <row r="1340" spans="2:10" s="161" customFormat="1">
      <c r="B1340" s="166"/>
      <c r="C1340" s="166"/>
      <c r="D1340" s="215"/>
      <c r="E1340" s="215"/>
      <c r="F1340" s="166"/>
      <c r="G1340" s="167"/>
      <c r="H1340" s="166"/>
      <c r="I1340" s="166"/>
      <c r="J1340" s="168"/>
    </row>
    <row r="1341" spans="2:10" s="161" customFormat="1">
      <c r="B1341" s="166"/>
      <c r="C1341" s="166"/>
      <c r="D1341" s="215"/>
      <c r="E1341" s="215"/>
      <c r="F1341" s="166"/>
      <c r="G1341" s="167"/>
      <c r="H1341" s="166"/>
      <c r="I1341" s="166"/>
      <c r="J1341" s="168"/>
    </row>
    <row r="1342" spans="2:10" s="161" customFormat="1">
      <c r="B1342" s="166"/>
      <c r="C1342" s="166"/>
      <c r="D1342" s="215"/>
      <c r="E1342" s="215"/>
      <c r="F1342" s="166"/>
      <c r="G1342" s="167"/>
      <c r="H1342" s="166"/>
      <c r="I1342" s="166"/>
      <c r="J1342" s="168"/>
    </row>
    <row r="1343" spans="2:10" s="161" customFormat="1">
      <c r="B1343" s="166"/>
      <c r="C1343" s="166"/>
      <c r="D1343" s="215"/>
      <c r="E1343" s="215"/>
      <c r="F1343" s="166"/>
      <c r="G1343" s="167"/>
      <c r="H1343" s="166"/>
      <c r="I1343" s="166"/>
      <c r="J1343" s="168"/>
    </row>
    <row r="1344" spans="2:10" s="161" customFormat="1">
      <c r="B1344" s="166"/>
      <c r="C1344" s="166"/>
      <c r="D1344" s="215"/>
      <c r="E1344" s="215"/>
      <c r="F1344" s="166"/>
      <c r="G1344" s="167"/>
      <c r="H1344" s="166"/>
      <c r="I1344" s="166"/>
      <c r="J1344" s="168"/>
    </row>
    <row r="1345" spans="2:10" s="161" customFormat="1">
      <c r="B1345" s="166"/>
      <c r="C1345" s="166"/>
      <c r="D1345" s="215"/>
      <c r="E1345" s="215"/>
      <c r="F1345" s="166"/>
      <c r="G1345" s="167"/>
      <c r="H1345" s="166"/>
      <c r="I1345" s="166"/>
      <c r="J1345" s="168"/>
    </row>
    <row r="1346" spans="2:10" s="161" customFormat="1">
      <c r="B1346" s="166"/>
      <c r="C1346" s="166"/>
      <c r="D1346" s="215"/>
      <c r="E1346" s="215"/>
      <c r="F1346" s="166"/>
      <c r="G1346" s="167"/>
      <c r="H1346" s="166"/>
      <c r="I1346" s="166"/>
      <c r="J1346" s="168"/>
    </row>
    <row r="1347" spans="2:10" s="161" customFormat="1">
      <c r="B1347" s="166"/>
      <c r="C1347" s="166"/>
      <c r="D1347" s="215"/>
      <c r="E1347" s="215"/>
      <c r="F1347" s="166"/>
      <c r="G1347" s="167"/>
      <c r="H1347" s="166"/>
      <c r="I1347" s="166"/>
      <c r="J1347" s="168"/>
    </row>
    <row r="1348" spans="2:10" s="161" customFormat="1">
      <c r="B1348" s="166"/>
      <c r="C1348" s="166"/>
      <c r="D1348" s="215"/>
      <c r="E1348" s="215"/>
      <c r="F1348" s="166"/>
      <c r="G1348" s="167"/>
      <c r="H1348" s="166"/>
      <c r="I1348" s="166"/>
      <c r="J1348" s="168"/>
    </row>
    <row r="1349" spans="2:10" s="161" customFormat="1">
      <c r="B1349" s="166"/>
      <c r="C1349" s="166"/>
      <c r="D1349" s="215"/>
      <c r="E1349" s="215"/>
      <c r="F1349" s="166"/>
      <c r="G1349" s="167"/>
      <c r="H1349" s="166"/>
      <c r="I1349" s="166"/>
      <c r="J1349" s="168"/>
    </row>
    <row r="1350" spans="2:10" s="161" customFormat="1">
      <c r="B1350" s="166"/>
      <c r="C1350" s="166"/>
      <c r="D1350" s="215"/>
      <c r="E1350" s="215"/>
      <c r="F1350" s="166"/>
      <c r="G1350" s="167"/>
      <c r="H1350" s="166"/>
      <c r="I1350" s="166"/>
      <c r="J1350" s="168"/>
    </row>
    <row r="1351" spans="2:10" s="161" customFormat="1">
      <c r="B1351" s="166"/>
      <c r="C1351" s="166"/>
      <c r="D1351" s="215"/>
      <c r="E1351" s="215"/>
      <c r="F1351" s="166"/>
      <c r="G1351" s="167"/>
      <c r="H1351" s="166"/>
      <c r="I1351" s="166"/>
      <c r="J1351" s="168"/>
    </row>
    <row r="1352" spans="2:10" s="161" customFormat="1">
      <c r="B1352" s="166"/>
      <c r="C1352" s="166"/>
      <c r="D1352" s="215"/>
      <c r="E1352" s="215"/>
      <c r="F1352" s="166"/>
      <c r="G1352" s="167"/>
      <c r="H1352" s="166"/>
      <c r="I1352" s="166"/>
      <c r="J1352" s="168"/>
    </row>
    <row r="1353" spans="2:10" s="161" customFormat="1">
      <c r="B1353" s="166"/>
      <c r="C1353" s="166"/>
      <c r="D1353" s="215"/>
      <c r="E1353" s="215"/>
      <c r="F1353" s="166"/>
      <c r="G1353" s="167"/>
      <c r="H1353" s="166"/>
      <c r="I1353" s="166"/>
      <c r="J1353" s="168"/>
    </row>
    <row r="1354" spans="2:10" s="161" customFormat="1">
      <c r="B1354" s="166"/>
      <c r="C1354" s="166"/>
      <c r="D1354" s="215"/>
      <c r="E1354" s="215"/>
      <c r="F1354" s="166"/>
      <c r="G1354" s="167"/>
      <c r="H1354" s="166"/>
      <c r="I1354" s="166"/>
      <c r="J1354" s="168"/>
    </row>
    <row r="1355" spans="2:10" s="161" customFormat="1">
      <c r="B1355" s="166"/>
      <c r="C1355" s="166"/>
      <c r="D1355" s="215"/>
      <c r="E1355" s="215"/>
      <c r="F1355" s="166"/>
      <c r="G1355" s="167"/>
      <c r="H1355" s="166"/>
      <c r="I1355" s="166"/>
      <c r="J1355" s="168"/>
    </row>
    <row r="1356" spans="2:10" s="161" customFormat="1">
      <c r="B1356" s="166"/>
      <c r="C1356" s="166"/>
      <c r="D1356" s="215"/>
      <c r="E1356" s="215"/>
      <c r="F1356" s="166"/>
      <c r="G1356" s="167"/>
      <c r="H1356" s="166"/>
      <c r="I1356" s="166"/>
      <c r="J1356" s="168"/>
    </row>
    <row r="1357" spans="2:10" s="161" customFormat="1">
      <c r="B1357" s="166"/>
      <c r="C1357" s="166"/>
      <c r="D1357" s="215"/>
      <c r="E1357" s="215"/>
      <c r="F1357" s="166"/>
      <c r="G1357" s="167"/>
      <c r="H1357" s="166"/>
      <c r="I1357" s="166"/>
      <c r="J1357" s="168"/>
    </row>
    <row r="1358" spans="2:10" s="161" customFormat="1">
      <c r="B1358" s="166"/>
      <c r="C1358" s="166"/>
      <c r="D1358" s="215"/>
      <c r="E1358" s="215"/>
      <c r="F1358" s="166"/>
      <c r="G1358" s="167"/>
      <c r="H1358" s="166"/>
      <c r="I1358" s="166"/>
      <c r="J1358" s="168"/>
    </row>
    <row r="1359" spans="2:10" s="161" customFormat="1">
      <c r="B1359" s="166"/>
      <c r="C1359" s="166"/>
      <c r="D1359" s="215"/>
      <c r="E1359" s="215"/>
      <c r="F1359" s="166"/>
      <c r="G1359" s="167"/>
      <c r="H1359" s="166"/>
      <c r="I1359" s="166"/>
      <c r="J1359" s="168"/>
    </row>
    <row r="1360" spans="2:10" s="161" customFormat="1">
      <c r="B1360" s="166"/>
      <c r="C1360" s="166"/>
      <c r="D1360" s="215"/>
      <c r="E1360" s="215"/>
      <c r="F1360" s="166"/>
      <c r="G1360" s="167"/>
      <c r="H1360" s="166"/>
      <c r="I1360" s="166"/>
      <c r="J1360" s="168"/>
    </row>
    <row r="1361" spans="2:10" s="161" customFormat="1">
      <c r="B1361" s="166"/>
      <c r="C1361" s="166"/>
      <c r="D1361" s="215"/>
      <c r="E1361" s="215"/>
      <c r="F1361" s="166"/>
      <c r="G1361" s="167"/>
      <c r="H1361" s="166"/>
      <c r="I1361" s="166"/>
      <c r="J1361" s="168"/>
    </row>
    <row r="1362" spans="2:10" s="161" customFormat="1">
      <c r="B1362" s="166"/>
      <c r="C1362" s="166"/>
      <c r="D1362" s="215"/>
      <c r="E1362" s="215"/>
      <c r="F1362" s="166"/>
      <c r="G1362" s="167"/>
      <c r="H1362" s="166"/>
      <c r="I1362" s="166"/>
      <c r="J1362" s="168"/>
    </row>
    <row r="1363" spans="2:10" s="161" customFormat="1">
      <c r="B1363" s="166"/>
      <c r="C1363" s="166"/>
      <c r="D1363" s="215"/>
      <c r="E1363" s="215"/>
      <c r="F1363" s="166"/>
      <c r="G1363" s="167"/>
      <c r="H1363" s="166"/>
      <c r="I1363" s="166"/>
      <c r="J1363" s="168"/>
    </row>
    <row r="1364" spans="2:10" s="161" customFormat="1">
      <c r="B1364" s="166"/>
      <c r="C1364" s="166"/>
      <c r="D1364" s="215"/>
      <c r="E1364" s="215"/>
      <c r="F1364" s="166"/>
      <c r="G1364" s="167"/>
      <c r="H1364" s="166"/>
      <c r="I1364" s="166"/>
      <c r="J1364" s="168"/>
    </row>
    <row r="1365" spans="2:10" s="161" customFormat="1">
      <c r="B1365" s="166"/>
      <c r="C1365" s="166"/>
      <c r="D1365" s="215"/>
      <c r="E1365" s="215"/>
      <c r="F1365" s="166"/>
      <c r="G1365" s="167"/>
      <c r="H1365" s="166"/>
      <c r="I1365" s="166"/>
      <c r="J1365" s="168"/>
    </row>
    <row r="1366" spans="2:10" s="161" customFormat="1">
      <c r="B1366" s="166"/>
      <c r="C1366" s="166"/>
      <c r="D1366" s="215"/>
      <c r="E1366" s="215"/>
      <c r="F1366" s="166"/>
      <c r="G1366" s="167"/>
      <c r="H1366" s="166"/>
      <c r="I1366" s="166"/>
      <c r="J1366" s="168"/>
    </row>
    <row r="1367" spans="2:10" s="161" customFormat="1">
      <c r="B1367" s="166"/>
      <c r="C1367" s="166"/>
      <c r="D1367" s="215"/>
      <c r="E1367" s="215"/>
      <c r="F1367" s="166"/>
      <c r="G1367" s="167"/>
      <c r="H1367" s="166"/>
      <c r="I1367" s="166"/>
      <c r="J1367" s="168"/>
    </row>
    <row r="1368" spans="2:10" s="161" customFormat="1">
      <c r="B1368" s="166"/>
      <c r="C1368" s="166"/>
      <c r="D1368" s="215"/>
      <c r="E1368" s="215"/>
      <c r="F1368" s="166"/>
      <c r="G1368" s="167"/>
      <c r="H1368" s="166"/>
      <c r="I1368" s="166"/>
      <c r="J1368" s="168"/>
    </row>
    <row r="1369" spans="2:10" s="161" customFormat="1">
      <c r="B1369" s="166"/>
      <c r="C1369" s="166"/>
      <c r="D1369" s="215"/>
      <c r="E1369" s="215"/>
      <c r="F1369" s="166"/>
      <c r="G1369" s="167"/>
      <c r="H1369" s="166"/>
      <c r="I1369" s="166"/>
      <c r="J1369" s="168"/>
    </row>
    <row r="1370" spans="2:10" s="161" customFormat="1">
      <c r="B1370" s="166"/>
      <c r="C1370" s="166"/>
      <c r="D1370" s="215"/>
      <c r="E1370" s="215"/>
      <c r="F1370" s="166"/>
      <c r="G1370" s="167"/>
      <c r="H1370" s="166"/>
      <c r="I1370" s="166"/>
      <c r="J1370" s="168"/>
    </row>
    <row r="1371" spans="2:10" s="161" customFormat="1">
      <c r="B1371" s="166"/>
      <c r="C1371" s="166"/>
      <c r="D1371" s="215"/>
      <c r="E1371" s="215"/>
      <c r="F1371" s="166"/>
      <c r="G1371" s="167"/>
      <c r="H1371" s="166"/>
      <c r="I1371" s="166"/>
      <c r="J1371" s="168"/>
    </row>
    <row r="1372" spans="2:10" s="161" customFormat="1">
      <c r="B1372" s="166"/>
      <c r="C1372" s="166"/>
      <c r="D1372" s="215"/>
      <c r="E1372" s="215"/>
      <c r="F1372" s="166"/>
      <c r="G1372" s="167"/>
      <c r="H1372" s="166"/>
      <c r="I1372" s="166"/>
      <c r="J1372" s="168"/>
    </row>
    <row r="1373" spans="2:10" s="161" customFormat="1">
      <c r="B1373" s="166"/>
      <c r="C1373" s="166"/>
      <c r="D1373" s="215"/>
      <c r="E1373" s="215"/>
      <c r="F1373" s="166"/>
      <c r="G1373" s="167"/>
      <c r="H1373" s="166"/>
      <c r="I1373" s="166"/>
      <c r="J1373" s="168"/>
    </row>
    <row r="1374" spans="2:10" s="161" customFormat="1">
      <c r="B1374" s="166"/>
      <c r="C1374" s="166"/>
      <c r="D1374" s="215"/>
      <c r="E1374" s="215"/>
      <c r="F1374" s="166"/>
      <c r="G1374" s="167"/>
      <c r="H1374" s="166"/>
      <c r="I1374" s="166"/>
      <c r="J1374" s="168"/>
    </row>
    <row r="1375" spans="2:10" s="161" customFormat="1">
      <c r="B1375" s="166"/>
      <c r="C1375" s="166"/>
      <c r="D1375" s="215"/>
      <c r="E1375" s="215"/>
      <c r="F1375" s="166"/>
      <c r="G1375" s="167"/>
      <c r="H1375" s="166"/>
      <c r="I1375" s="166"/>
      <c r="J1375" s="168"/>
    </row>
    <row r="1376" spans="2:10" s="161" customFormat="1">
      <c r="B1376" s="166"/>
      <c r="C1376" s="166"/>
      <c r="D1376" s="215"/>
      <c r="E1376" s="215"/>
      <c r="F1376" s="166"/>
      <c r="G1376" s="167"/>
      <c r="H1376" s="166"/>
      <c r="I1376" s="166"/>
      <c r="J1376" s="168"/>
    </row>
    <row r="1377" spans="2:10" s="161" customFormat="1">
      <c r="B1377" s="166"/>
      <c r="C1377" s="166"/>
      <c r="D1377" s="215"/>
      <c r="E1377" s="215"/>
      <c r="F1377" s="166"/>
      <c r="G1377" s="167"/>
      <c r="H1377" s="166"/>
      <c r="I1377" s="166"/>
      <c r="J1377" s="168"/>
    </row>
    <row r="1378" spans="2:10" s="161" customFormat="1">
      <c r="B1378" s="166"/>
      <c r="C1378" s="166"/>
      <c r="D1378" s="215"/>
      <c r="E1378" s="215"/>
      <c r="F1378" s="166"/>
      <c r="G1378" s="167"/>
      <c r="H1378" s="166"/>
      <c r="I1378" s="166"/>
      <c r="J1378" s="168"/>
    </row>
    <row r="1379" spans="2:10" s="161" customFormat="1">
      <c r="B1379" s="166"/>
      <c r="C1379" s="166"/>
      <c r="D1379" s="215"/>
      <c r="E1379" s="215"/>
      <c r="F1379" s="166"/>
      <c r="G1379" s="167"/>
      <c r="H1379" s="166"/>
      <c r="I1379" s="166"/>
      <c r="J1379" s="168"/>
    </row>
    <row r="1380" spans="2:10" s="161" customFormat="1">
      <c r="B1380" s="166"/>
      <c r="C1380" s="166"/>
      <c r="D1380" s="215"/>
      <c r="E1380" s="215"/>
      <c r="F1380" s="166"/>
      <c r="G1380" s="167"/>
      <c r="H1380" s="166"/>
      <c r="I1380" s="166"/>
      <c r="J1380" s="168"/>
    </row>
    <row r="1381" spans="2:10" s="161" customFormat="1">
      <c r="B1381" s="166"/>
      <c r="C1381" s="166"/>
      <c r="D1381" s="215"/>
      <c r="E1381" s="215"/>
      <c r="F1381" s="166"/>
      <c r="G1381" s="167"/>
      <c r="H1381" s="166"/>
      <c r="I1381" s="166"/>
      <c r="J1381" s="168"/>
    </row>
    <row r="1382" spans="2:10" s="161" customFormat="1">
      <c r="B1382" s="166"/>
      <c r="C1382" s="166"/>
      <c r="D1382" s="215"/>
      <c r="E1382" s="215"/>
      <c r="F1382" s="166"/>
      <c r="G1382" s="167"/>
      <c r="H1382" s="166"/>
      <c r="I1382" s="166"/>
      <c r="J1382" s="168"/>
    </row>
    <row r="1383" spans="2:10" s="161" customFormat="1">
      <c r="B1383" s="166"/>
      <c r="C1383" s="166"/>
      <c r="D1383" s="215"/>
      <c r="E1383" s="215"/>
      <c r="F1383" s="166"/>
      <c r="G1383" s="167"/>
      <c r="H1383" s="166"/>
      <c r="I1383" s="166"/>
      <c r="J1383" s="168"/>
    </row>
    <row r="1384" spans="2:10" s="161" customFormat="1">
      <c r="B1384" s="166"/>
      <c r="C1384" s="166"/>
      <c r="D1384" s="215"/>
      <c r="E1384" s="215"/>
      <c r="F1384" s="166"/>
      <c r="G1384" s="167"/>
      <c r="H1384" s="166"/>
      <c r="I1384" s="166"/>
      <c r="J1384" s="168"/>
    </row>
    <row r="1385" spans="2:10" s="161" customFormat="1">
      <c r="B1385" s="166"/>
      <c r="C1385" s="166"/>
      <c r="D1385" s="215"/>
      <c r="E1385" s="215"/>
      <c r="F1385" s="166"/>
      <c r="G1385" s="167"/>
      <c r="H1385" s="166"/>
      <c r="I1385" s="166"/>
      <c r="J1385" s="168"/>
    </row>
    <row r="1386" spans="2:10" s="161" customFormat="1">
      <c r="B1386" s="166"/>
      <c r="C1386" s="166"/>
      <c r="D1386" s="215"/>
      <c r="E1386" s="215"/>
      <c r="F1386" s="166"/>
      <c r="G1386" s="167"/>
      <c r="H1386" s="166"/>
      <c r="I1386" s="166"/>
      <c r="J1386" s="168"/>
    </row>
    <row r="1387" spans="2:10" s="161" customFormat="1">
      <c r="B1387" s="166"/>
      <c r="C1387" s="166"/>
      <c r="D1387" s="215"/>
      <c r="E1387" s="215"/>
      <c r="F1387" s="166"/>
      <c r="G1387" s="167"/>
      <c r="H1387" s="166"/>
      <c r="I1387" s="166"/>
      <c r="J1387" s="168"/>
    </row>
    <row r="1388" spans="2:10" s="161" customFormat="1">
      <c r="B1388" s="166"/>
      <c r="C1388" s="166"/>
      <c r="D1388" s="215"/>
      <c r="E1388" s="215"/>
      <c r="F1388" s="166"/>
      <c r="G1388" s="167"/>
      <c r="H1388" s="166"/>
      <c r="I1388" s="166"/>
      <c r="J1388" s="168"/>
    </row>
    <row r="1389" spans="2:10" s="161" customFormat="1">
      <c r="B1389" s="166"/>
      <c r="C1389" s="166"/>
      <c r="D1389" s="215"/>
      <c r="E1389" s="215"/>
      <c r="F1389" s="166"/>
      <c r="G1389" s="167"/>
      <c r="H1389" s="166"/>
      <c r="I1389" s="166"/>
      <c r="J1389" s="168"/>
    </row>
    <row r="1390" spans="2:10" s="161" customFormat="1">
      <c r="B1390" s="166"/>
      <c r="C1390" s="166"/>
      <c r="D1390" s="215"/>
      <c r="E1390" s="215"/>
      <c r="F1390" s="166"/>
      <c r="G1390" s="167"/>
      <c r="H1390" s="166"/>
      <c r="I1390" s="166"/>
      <c r="J1390" s="168"/>
    </row>
    <row r="1391" spans="2:10" s="161" customFormat="1">
      <c r="B1391" s="166"/>
      <c r="C1391" s="166"/>
      <c r="D1391" s="215"/>
      <c r="E1391" s="215"/>
      <c r="F1391" s="166"/>
      <c r="G1391" s="167"/>
      <c r="H1391" s="166"/>
      <c r="I1391" s="166"/>
      <c r="J1391" s="168"/>
    </row>
    <row r="1392" spans="2:10" s="161" customFormat="1">
      <c r="B1392" s="166"/>
      <c r="C1392" s="166"/>
      <c r="D1392" s="215"/>
      <c r="E1392" s="215"/>
      <c r="F1392" s="166"/>
      <c r="G1392" s="167"/>
      <c r="H1392" s="166"/>
      <c r="I1392" s="166"/>
      <c r="J1392" s="168"/>
    </row>
    <row r="1393" spans="2:10" s="161" customFormat="1">
      <c r="B1393" s="166"/>
      <c r="C1393" s="166"/>
      <c r="D1393" s="215"/>
      <c r="E1393" s="215"/>
      <c r="F1393" s="166"/>
      <c r="G1393" s="167"/>
      <c r="H1393" s="166"/>
      <c r="I1393" s="166"/>
      <c r="J1393" s="168"/>
    </row>
    <row r="1394" spans="2:10" s="161" customFormat="1">
      <c r="B1394" s="166"/>
      <c r="C1394" s="166"/>
      <c r="D1394" s="215"/>
      <c r="E1394" s="215"/>
      <c r="F1394" s="166"/>
      <c r="G1394" s="167"/>
      <c r="H1394" s="166"/>
      <c r="I1394" s="166"/>
      <c r="J1394" s="168"/>
    </row>
  </sheetData>
  <autoFilter ref="J1:J1394"/>
  <pageMargins left="0.51180555555555496" right="0.51180555555555496" top="0.78749999999999998" bottom="0.78749999999999998" header="0.51180555555555496" footer="0.51180555555555496"/>
  <pageSetup paperSize="9"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dimension ref="A2:V146"/>
  <sheetViews>
    <sheetView topLeftCell="A112" workbookViewId="0">
      <selection activeCell="G138" sqref="G138"/>
    </sheetView>
  </sheetViews>
  <sheetFormatPr defaultColWidth="8.5703125" defaultRowHeight="15"/>
  <cols>
    <col min="1" max="1" width="35.28515625" style="121" customWidth="1"/>
    <col min="2" max="2" width="20.42578125" style="122" customWidth="1"/>
    <col min="3" max="3" width="18.5703125" style="122" customWidth="1"/>
    <col min="4" max="4" width="20.42578125" style="121" customWidth="1"/>
    <col min="5" max="5" width="35.28515625" style="121" customWidth="1"/>
    <col min="6" max="7" width="20.42578125" style="122" customWidth="1"/>
    <col min="8" max="8" width="19" style="122" customWidth="1"/>
    <col min="9" max="9" width="16.28515625" customWidth="1"/>
    <col min="10" max="10" width="18.5703125" customWidth="1"/>
    <col min="12" max="12" width="16.42578125" bestFit="1" customWidth="1"/>
    <col min="13" max="13" width="13.7109375" bestFit="1" customWidth="1"/>
  </cols>
  <sheetData>
    <row r="2" spans="1:10">
      <c r="A2" s="552" t="s">
        <v>474</v>
      </c>
      <c r="B2" s="552"/>
      <c r="E2" s="552" t="s">
        <v>475</v>
      </c>
      <c r="F2" s="552"/>
      <c r="J2" s="161" t="s">
        <v>2073</v>
      </c>
    </row>
    <row r="3" spans="1:10">
      <c r="A3" s="123"/>
      <c r="B3" s="124"/>
      <c r="E3" s="123"/>
      <c r="F3" s="124"/>
      <c r="J3" s="161" t="s">
        <v>2074</v>
      </c>
    </row>
    <row r="4" spans="1:10">
      <c r="A4" s="125" t="s">
        <v>476</v>
      </c>
      <c r="E4" s="125" t="s">
        <v>477</v>
      </c>
    </row>
    <row r="5" spans="1:10">
      <c r="A5" s="125" t="s">
        <v>478</v>
      </c>
      <c r="E5" s="125" t="s">
        <v>478</v>
      </c>
    </row>
    <row r="6" spans="1:10">
      <c r="A6" s="121" t="s">
        <v>479</v>
      </c>
      <c r="E6" s="121" t="s">
        <v>480</v>
      </c>
    </row>
    <row r="7" spans="1:10">
      <c r="A7" s="121" t="s">
        <v>481</v>
      </c>
      <c r="E7" s="121" t="s">
        <v>482</v>
      </c>
    </row>
    <row r="9" spans="1:10">
      <c r="A9" s="126" t="s">
        <v>483</v>
      </c>
      <c r="B9" s="127">
        <v>265576402.56999999</v>
      </c>
      <c r="D9" s="113"/>
      <c r="E9" s="128" t="s">
        <v>483</v>
      </c>
      <c r="F9" s="129">
        <v>15649792.52</v>
      </c>
      <c r="I9" s="113"/>
    </row>
    <row r="10" spans="1:10">
      <c r="A10" s="130" t="s">
        <v>484</v>
      </c>
      <c r="B10" s="131">
        <f>B11+B12</f>
        <v>4789755.1399999997</v>
      </c>
      <c r="C10" s="122" t="s">
        <v>485</v>
      </c>
      <c r="D10" s="113"/>
      <c r="E10" s="132" t="s">
        <v>484</v>
      </c>
      <c r="F10" s="131">
        <f>F11+F12</f>
        <v>180148.69</v>
      </c>
      <c r="I10" s="113"/>
    </row>
    <row r="11" spans="1:10">
      <c r="A11" s="133"/>
      <c r="B11" s="131">
        <v>0</v>
      </c>
      <c r="D11" s="113"/>
      <c r="E11" s="133" t="s">
        <v>486</v>
      </c>
      <c r="F11" s="131">
        <v>0</v>
      </c>
      <c r="I11" s="113"/>
      <c r="J11" s="406" t="s">
        <v>2075</v>
      </c>
    </row>
    <row r="12" spans="1:10">
      <c r="A12" s="133" t="s">
        <v>487</v>
      </c>
      <c r="B12" s="131">
        <v>4789755.1399999997</v>
      </c>
      <c r="D12" s="113"/>
      <c r="E12" s="133" t="s">
        <v>487</v>
      </c>
      <c r="F12" s="131">
        <v>180148.69</v>
      </c>
      <c r="G12" s="122" t="s">
        <v>485</v>
      </c>
      <c r="I12" s="113"/>
      <c r="J12" s="405">
        <f>50000+213.66+50000</f>
        <v>100213.66</v>
      </c>
    </row>
    <row r="13" spans="1:10">
      <c r="A13" s="130" t="s">
        <v>488</v>
      </c>
      <c r="B13" s="134">
        <f>369579.28+26960.05</f>
        <v>396539.33</v>
      </c>
      <c r="C13" s="122" t="s">
        <v>485</v>
      </c>
      <c r="D13" s="113"/>
      <c r="E13" s="132" t="s">
        <v>488</v>
      </c>
      <c r="F13" s="135">
        <f>22445.37+975.59</f>
        <v>23420.959999999999</v>
      </c>
      <c r="G13" s="122" t="s">
        <v>485</v>
      </c>
      <c r="I13" s="113"/>
    </row>
    <row r="14" spans="1:10">
      <c r="A14" s="130" t="s">
        <v>489</v>
      </c>
      <c r="B14" s="134"/>
      <c r="D14" s="113"/>
      <c r="E14" s="132" t="s">
        <v>489</v>
      </c>
      <c r="F14" s="135"/>
      <c r="I14" s="113"/>
    </row>
    <row r="15" spans="1:10">
      <c r="A15" s="130" t="s">
        <v>490</v>
      </c>
      <c r="B15" s="134">
        <v>1179444.68</v>
      </c>
      <c r="D15" s="113" t="s">
        <v>2130</v>
      </c>
      <c r="E15" s="132" t="s">
        <v>490</v>
      </c>
      <c r="F15" s="135">
        <v>0</v>
      </c>
      <c r="I15" s="113"/>
    </row>
    <row r="16" spans="1:10">
      <c r="A16" s="136" t="s">
        <v>491</v>
      </c>
      <c r="B16" s="137">
        <f>B9+B10+B13-B15</f>
        <v>269583252.35999995</v>
      </c>
      <c r="D16" s="452">
        <f>B12+B13</f>
        <v>5186294.47</v>
      </c>
      <c r="E16" s="136" t="s">
        <v>491</v>
      </c>
      <c r="F16" s="137">
        <f>F9+F10+F13-F15</f>
        <v>15853362.17</v>
      </c>
      <c r="I16" s="113"/>
    </row>
    <row r="17" spans="1:10">
      <c r="D17" s="113"/>
      <c r="I17" s="113"/>
    </row>
    <row r="18" spans="1:10">
      <c r="A18" s="379" t="s">
        <v>2129</v>
      </c>
      <c r="B18" s="127">
        <f>B16</f>
        <v>269583252.35999995</v>
      </c>
      <c r="D18" s="113"/>
      <c r="E18" s="379" t="s">
        <v>2129</v>
      </c>
      <c r="F18" s="129">
        <f>F16</f>
        <v>15853362.17</v>
      </c>
      <c r="I18" s="113"/>
    </row>
    <row r="19" spans="1:10">
      <c r="A19" s="130" t="s">
        <v>492</v>
      </c>
      <c r="B19" s="131">
        <f>B20+B21</f>
        <v>3250685.17</v>
      </c>
      <c r="D19" s="113"/>
      <c r="E19" s="132" t="s">
        <v>492</v>
      </c>
      <c r="F19" s="131">
        <f>F20+F21</f>
        <v>134995.28</v>
      </c>
      <c r="I19" s="113"/>
    </row>
    <row r="20" spans="1:10">
      <c r="A20" s="133"/>
      <c r="B20" s="131">
        <v>0</v>
      </c>
      <c r="D20" s="113"/>
      <c r="E20" s="133" t="s">
        <v>486</v>
      </c>
      <c r="F20" s="131">
        <v>0</v>
      </c>
      <c r="I20" s="113"/>
      <c r="J20" s="406" t="s">
        <v>2076</v>
      </c>
    </row>
    <row r="21" spans="1:10">
      <c r="A21" s="133" t="s">
        <v>487</v>
      </c>
      <c r="B21" s="131">
        <f>3256085.17-5400</f>
        <v>3250685.17</v>
      </c>
      <c r="C21" s="122" t="s">
        <v>485</v>
      </c>
      <c r="D21" s="113"/>
      <c r="E21" s="133" t="s">
        <v>487</v>
      </c>
      <c r="F21" s="131">
        <v>134995.28</v>
      </c>
      <c r="G21" s="122" t="s">
        <v>485</v>
      </c>
      <c r="I21" s="113"/>
      <c r="J21" s="405">
        <f>50000+218.28+434.03</f>
        <v>50652.31</v>
      </c>
    </row>
    <row r="22" spans="1:10">
      <c r="A22" s="130" t="s">
        <v>493</v>
      </c>
      <c r="B22" s="134">
        <v>5400</v>
      </c>
      <c r="D22" s="113"/>
      <c r="E22" s="132"/>
      <c r="F22" s="135"/>
      <c r="I22" s="113"/>
    </row>
    <row r="23" spans="1:10">
      <c r="A23" s="130" t="s">
        <v>488</v>
      </c>
      <c r="B23" s="134">
        <f>262662.12+22969.42</f>
        <v>285631.53999999998</v>
      </c>
      <c r="C23" s="122" t="s">
        <v>485</v>
      </c>
      <c r="D23" s="113"/>
      <c r="E23" s="132" t="s">
        <v>488</v>
      </c>
      <c r="F23" s="135">
        <f>15952.06+1052.7</f>
        <v>17004.759999999998</v>
      </c>
      <c r="G23" s="122" t="s">
        <v>485</v>
      </c>
      <c r="I23" s="113"/>
    </row>
    <row r="24" spans="1:10">
      <c r="A24" s="130" t="s">
        <v>489</v>
      </c>
      <c r="B24" s="134"/>
      <c r="D24" s="113"/>
      <c r="E24" s="132" t="s">
        <v>489</v>
      </c>
      <c r="F24" s="135"/>
      <c r="I24" s="113"/>
      <c r="J24" s="173"/>
    </row>
    <row r="25" spans="1:10">
      <c r="A25" s="130" t="s">
        <v>494</v>
      </c>
      <c r="B25" s="134">
        <v>4726752.95</v>
      </c>
      <c r="D25" s="113" t="s">
        <v>2130</v>
      </c>
      <c r="E25" s="132" t="s">
        <v>494</v>
      </c>
      <c r="F25" s="135">
        <v>0</v>
      </c>
      <c r="I25" s="113"/>
    </row>
    <row r="26" spans="1:10">
      <c r="A26" s="136" t="s">
        <v>495</v>
      </c>
      <c r="B26" s="137">
        <f>B18+B19+B22+B23-B25</f>
        <v>268398216.12</v>
      </c>
      <c r="C26" s="432">
        <f>B15+B25</f>
        <v>5906197.6299999999</v>
      </c>
      <c r="D26" s="452">
        <f>B21+B23+B22</f>
        <v>3541716.71</v>
      </c>
      <c r="E26" s="136" t="s">
        <v>495</v>
      </c>
      <c r="F26" s="137">
        <f>F18+F19+F23-F25</f>
        <v>16005362.209999999</v>
      </c>
      <c r="G26" s="432"/>
      <c r="I26" s="113"/>
    </row>
    <row r="27" spans="1:10">
      <c r="D27" s="113"/>
      <c r="I27" s="113"/>
    </row>
    <row r="28" spans="1:10">
      <c r="A28" s="379" t="s">
        <v>2129</v>
      </c>
      <c r="B28" s="127">
        <f>B26</f>
        <v>268398216.12</v>
      </c>
      <c r="D28" s="113"/>
      <c r="E28" s="379" t="s">
        <v>2129</v>
      </c>
      <c r="F28" s="129">
        <f>F26</f>
        <v>16005362.209999999</v>
      </c>
      <c r="I28" s="113"/>
    </row>
    <row r="29" spans="1:10">
      <c r="A29" s="130" t="s">
        <v>496</v>
      </c>
      <c r="B29" s="131">
        <f>B30+B31</f>
        <v>2980828.12</v>
      </c>
      <c r="D29" s="113"/>
      <c r="E29" s="132" t="s">
        <v>496</v>
      </c>
      <c r="F29" s="131">
        <f>F30+F31</f>
        <v>695637.24</v>
      </c>
      <c r="I29" s="113"/>
    </row>
    <row r="30" spans="1:10">
      <c r="A30" s="133"/>
      <c r="B30" s="131">
        <v>0</v>
      </c>
      <c r="D30" s="113"/>
      <c r="E30" s="133" t="s">
        <v>486</v>
      </c>
      <c r="F30" s="131">
        <v>0</v>
      </c>
      <c r="I30" s="113"/>
      <c r="J30" s="406" t="s">
        <v>2077</v>
      </c>
    </row>
    <row r="31" spans="1:10">
      <c r="A31" s="133" t="s">
        <v>487</v>
      </c>
      <c r="B31" s="131">
        <v>2980828.12</v>
      </c>
      <c r="C31" s="122" t="s">
        <v>485</v>
      </c>
      <c r="D31" s="113"/>
      <c r="E31" s="133" t="s">
        <v>487</v>
      </c>
      <c r="F31" s="131">
        <v>695637.24</v>
      </c>
      <c r="G31" s="122" t="s">
        <v>485</v>
      </c>
      <c r="I31" s="113"/>
      <c r="J31" s="405">
        <f>50000+220.56+69.59+483465.09+50000+50000</f>
        <v>633755.24</v>
      </c>
    </row>
    <row r="32" spans="1:10">
      <c r="A32" s="130" t="s">
        <v>488</v>
      </c>
      <c r="B32" s="134">
        <f>483793.25+39471.75</f>
        <v>523265</v>
      </c>
      <c r="C32" s="122" t="s">
        <v>485</v>
      </c>
      <c r="D32" s="113"/>
      <c r="E32" s="132" t="s">
        <v>488</v>
      </c>
      <c r="F32" s="135">
        <f>27335.6+4019.02</f>
        <v>31354.62</v>
      </c>
      <c r="G32" s="122" t="s">
        <v>485</v>
      </c>
      <c r="I32" s="113"/>
    </row>
    <row r="33" spans="1:22">
      <c r="A33" s="130" t="s">
        <v>489</v>
      </c>
      <c r="B33" s="134"/>
      <c r="D33" s="113"/>
      <c r="E33" s="132" t="s">
        <v>489</v>
      </c>
      <c r="F33" s="135"/>
      <c r="I33" s="113"/>
    </row>
    <row r="34" spans="1:22">
      <c r="A34" s="130" t="s">
        <v>497</v>
      </c>
      <c r="B34" s="134">
        <v>420368.62</v>
      </c>
      <c r="D34" s="113"/>
      <c r="E34" s="132" t="s">
        <v>497</v>
      </c>
      <c r="F34" s="135">
        <v>361636.36</v>
      </c>
      <c r="I34" s="113"/>
    </row>
    <row r="35" spans="1:22">
      <c r="A35" s="130" t="s">
        <v>498</v>
      </c>
      <c r="B35" s="134">
        <v>5400</v>
      </c>
      <c r="D35" s="113" t="s">
        <v>2130</v>
      </c>
      <c r="E35" s="132"/>
      <c r="F35" s="135"/>
      <c r="H35" s="113" t="s">
        <v>2130</v>
      </c>
      <c r="I35" s="113"/>
    </row>
    <row r="36" spans="1:22">
      <c r="A36" s="136" t="s">
        <v>499</v>
      </c>
      <c r="B36" s="137">
        <f>B28+B29+B32-B34-B35</f>
        <v>271476540.62</v>
      </c>
      <c r="D36" s="452">
        <f>B31+B32</f>
        <v>3504093.12</v>
      </c>
      <c r="E36" s="136" t="s">
        <v>499</v>
      </c>
      <c r="F36" s="137">
        <f>F28+F29+F32-F34</f>
        <v>16370717.709999999</v>
      </c>
      <c r="H36" s="453">
        <f>F10+F13+F19+F23+F29+F32</f>
        <v>1082561.55</v>
      </c>
      <c r="I36" s="113"/>
      <c r="J36" s="173"/>
    </row>
    <row r="38" spans="1:22">
      <c r="A38" s="379" t="s">
        <v>2129</v>
      </c>
      <c r="B38" s="127">
        <v>271476540.62</v>
      </c>
      <c r="D38" s="113"/>
      <c r="E38" s="379" t="s">
        <v>2129</v>
      </c>
      <c r="F38" s="129">
        <v>16370717.710000001</v>
      </c>
      <c r="I38" s="113"/>
    </row>
    <row r="39" spans="1:22">
      <c r="A39" s="130" t="s">
        <v>500</v>
      </c>
      <c r="B39" s="131">
        <f>B40+B41</f>
        <v>2202894.9700000002</v>
      </c>
      <c r="C39" s="163" t="s">
        <v>485</v>
      </c>
      <c r="D39" s="113"/>
      <c r="E39" s="132" t="s">
        <v>501</v>
      </c>
      <c r="F39" s="131">
        <f>F40+F41</f>
        <v>230031.03</v>
      </c>
      <c r="G39" s="163" t="s">
        <v>485</v>
      </c>
      <c r="H39" s="113"/>
      <c r="I39" s="113"/>
    </row>
    <row r="40" spans="1:22">
      <c r="A40" s="133"/>
      <c r="B40" s="131"/>
      <c r="D40" s="113"/>
      <c r="E40" s="133" t="s">
        <v>486</v>
      </c>
      <c r="F40" s="131"/>
      <c r="I40" s="113"/>
      <c r="J40" s="406" t="s">
        <v>2078</v>
      </c>
    </row>
    <row r="41" spans="1:22">
      <c r="A41" s="133" t="s">
        <v>487</v>
      </c>
      <c r="B41" s="131">
        <v>2202894.9700000002</v>
      </c>
      <c r="C41" s="138">
        <f>B41-367.11</f>
        <v>2202527.8600000003</v>
      </c>
      <c r="D41" s="113" t="s">
        <v>502</v>
      </c>
      <c r="E41" s="133" t="s">
        <v>487</v>
      </c>
      <c r="F41" s="131">
        <v>230031.03</v>
      </c>
      <c r="I41" s="113"/>
      <c r="J41" s="405">
        <f>50000+51528.88+224.22+7222.58+1366.67+8024.1+51143.58</f>
        <v>169510.03000000003</v>
      </c>
      <c r="L41" s="119"/>
      <c r="M41" s="170"/>
    </row>
    <row r="42" spans="1:22">
      <c r="A42" s="130" t="s">
        <v>488</v>
      </c>
      <c r="B42" s="134">
        <v>538777.05000000005</v>
      </c>
      <c r="D42" s="113"/>
      <c r="E42" s="132" t="s">
        <v>488</v>
      </c>
      <c r="F42" s="135">
        <v>31908.15</v>
      </c>
      <c r="I42" s="113"/>
    </row>
    <row r="43" spans="1:22">
      <c r="A43" s="130" t="s">
        <v>489</v>
      </c>
      <c r="B43" s="134"/>
      <c r="D43" s="113"/>
      <c r="E43" s="132" t="s">
        <v>489</v>
      </c>
      <c r="F43" s="135"/>
      <c r="I43" s="113"/>
    </row>
    <row r="44" spans="1:22">
      <c r="A44" s="130" t="s">
        <v>2126</v>
      </c>
      <c r="B44" s="134">
        <v>483530.84</v>
      </c>
      <c r="D44" s="113" t="s">
        <v>2131</v>
      </c>
      <c r="E44" s="132" t="s">
        <v>497</v>
      </c>
      <c r="F44" s="135">
        <v>60525.93</v>
      </c>
      <c r="G44" s="138" t="s">
        <v>603</v>
      </c>
      <c r="I44" s="113"/>
    </row>
    <row r="45" spans="1:22">
      <c r="A45" s="136" t="s">
        <v>503</v>
      </c>
      <c r="B45" s="139">
        <f>B38+B39+B42-B44</f>
        <v>273734681.80000007</v>
      </c>
      <c r="D45" s="452">
        <f>C41+B42</f>
        <v>2741304.91</v>
      </c>
      <c r="E45" s="136" t="s">
        <v>503</v>
      </c>
      <c r="F45" s="137">
        <f>F38+F39+F42-F44</f>
        <v>16572130.960000001</v>
      </c>
      <c r="G45" s="140" t="s">
        <v>504</v>
      </c>
      <c r="I45" s="121"/>
      <c r="J45" s="121"/>
      <c r="K45" s="121"/>
      <c r="L45" s="121"/>
      <c r="M45" s="121"/>
      <c r="N45" s="121"/>
      <c r="O45" s="121"/>
      <c r="P45" s="121"/>
      <c r="Q45" s="121"/>
      <c r="R45" s="121"/>
      <c r="S45" s="121"/>
      <c r="T45" s="121"/>
      <c r="U45" s="121"/>
      <c r="V45" s="121"/>
    </row>
    <row r="46" spans="1:22">
      <c r="G46" s="140" t="s">
        <v>505</v>
      </c>
      <c r="I46" s="121"/>
      <c r="J46" s="121"/>
      <c r="K46" s="121"/>
      <c r="L46" s="121"/>
      <c r="M46" s="121"/>
      <c r="N46" s="121"/>
      <c r="O46" s="121"/>
      <c r="P46" s="121"/>
      <c r="Q46" s="121"/>
      <c r="R46" s="121"/>
      <c r="S46" s="121"/>
      <c r="T46" s="121"/>
      <c r="U46" s="121"/>
      <c r="V46" s="121"/>
    </row>
    <row r="47" spans="1:22">
      <c r="A47" s="121" t="s">
        <v>506</v>
      </c>
      <c r="B47" s="122">
        <v>483163.73</v>
      </c>
      <c r="G47" s="122" t="s">
        <v>508</v>
      </c>
      <c r="I47" s="121"/>
      <c r="J47" s="121"/>
      <c r="K47" s="121"/>
      <c r="L47" s="121"/>
      <c r="M47" s="121"/>
      <c r="N47" s="121"/>
      <c r="O47" s="121"/>
      <c r="P47" s="121"/>
      <c r="Q47" s="121"/>
      <c r="R47" s="121"/>
      <c r="S47" s="121"/>
      <c r="T47" s="121"/>
      <c r="U47" s="121"/>
      <c r="V47" s="121"/>
    </row>
    <row r="48" spans="1:22">
      <c r="A48" s="121" t="s">
        <v>507</v>
      </c>
      <c r="B48" s="122">
        <v>483530.84</v>
      </c>
      <c r="G48" s="122" t="s">
        <v>616</v>
      </c>
      <c r="I48" s="121"/>
      <c r="J48" s="121"/>
      <c r="K48" s="121"/>
      <c r="L48" s="121"/>
      <c r="M48" s="121"/>
      <c r="N48" s="121"/>
      <c r="O48" s="121"/>
      <c r="P48" s="121"/>
      <c r="Q48" s="121"/>
      <c r="R48" s="121"/>
      <c r="S48" s="121"/>
      <c r="T48" s="121"/>
      <c r="U48" s="121"/>
      <c r="V48" s="121"/>
    </row>
    <row r="49" spans="1:22" ht="38.25" customHeight="1">
      <c r="A49" s="121" t="s">
        <v>509</v>
      </c>
      <c r="B49" s="138">
        <f>B47-B48</f>
        <v>-367.11000000004424</v>
      </c>
      <c r="G49" s="553" t="s">
        <v>617</v>
      </c>
      <c r="H49" s="553"/>
      <c r="I49" s="553"/>
      <c r="J49" s="553"/>
      <c r="K49" s="121"/>
      <c r="L49" s="113" t="s">
        <v>2131</v>
      </c>
      <c r="M49" s="121"/>
      <c r="N49" s="121"/>
      <c r="O49" s="121"/>
      <c r="P49" s="121"/>
      <c r="Q49" s="121"/>
      <c r="R49" s="121"/>
      <c r="S49" s="121"/>
      <c r="T49" s="121"/>
      <c r="U49" s="121"/>
      <c r="V49" s="121"/>
    </row>
    <row r="50" spans="1:22">
      <c r="G50" s="140"/>
      <c r="I50" s="121"/>
      <c r="J50" s="121"/>
      <c r="K50" s="121"/>
      <c r="L50" s="454">
        <f>F39+F42</f>
        <v>261939.18</v>
      </c>
      <c r="M50" s="121"/>
      <c r="N50" s="121"/>
      <c r="O50" s="121"/>
      <c r="P50" s="121"/>
      <c r="Q50" s="121"/>
      <c r="R50" s="121"/>
      <c r="S50" s="121"/>
      <c r="T50" s="121"/>
      <c r="U50" s="121"/>
      <c r="V50" s="121"/>
    </row>
    <row r="51" spans="1:22">
      <c r="A51" s="140" t="s">
        <v>510</v>
      </c>
      <c r="D51" s="140"/>
      <c r="E51" s="140"/>
      <c r="I51" s="121"/>
      <c r="J51" s="121"/>
      <c r="K51" s="121"/>
      <c r="L51" s="121"/>
      <c r="M51" s="121"/>
      <c r="N51" s="121"/>
      <c r="O51" s="121"/>
      <c r="P51" s="121"/>
      <c r="Q51" s="121"/>
      <c r="R51" s="121"/>
      <c r="S51" s="121"/>
      <c r="T51" s="121"/>
      <c r="U51" s="121"/>
      <c r="V51" s="121"/>
    </row>
    <row r="52" spans="1:22">
      <c r="A52" s="140" t="s">
        <v>511</v>
      </c>
      <c r="D52" s="140"/>
      <c r="E52" s="140"/>
    </row>
    <row r="53" spans="1:22">
      <c r="A53" s="141"/>
    </row>
    <row r="54" spans="1:22">
      <c r="A54" s="379" t="s">
        <v>2129</v>
      </c>
      <c r="B54" s="129">
        <f>B45</f>
        <v>273734681.80000007</v>
      </c>
      <c r="E54" s="379" t="s">
        <v>2129</v>
      </c>
      <c r="F54" s="129">
        <f>F45</f>
        <v>16572130.960000001</v>
      </c>
    </row>
    <row r="55" spans="1:22">
      <c r="A55" s="142" t="s">
        <v>512</v>
      </c>
      <c r="B55" s="458">
        <f>B57</f>
        <v>2844090.09</v>
      </c>
      <c r="C55" s="163" t="s">
        <v>485</v>
      </c>
      <c r="D55" s="113"/>
      <c r="E55" s="142" t="s">
        <v>512</v>
      </c>
      <c r="F55" s="458">
        <f>F57</f>
        <v>69535.78</v>
      </c>
      <c r="G55" s="163" t="s">
        <v>485</v>
      </c>
      <c r="H55" s="113"/>
    </row>
    <row r="56" spans="1:22">
      <c r="A56" s="457"/>
      <c r="B56" s="458"/>
      <c r="E56" s="383" t="s">
        <v>486</v>
      </c>
      <c r="F56" s="458"/>
      <c r="J56" s="406" t="s">
        <v>2079</v>
      </c>
    </row>
    <row r="57" spans="1:22">
      <c r="A57" s="383" t="s">
        <v>487</v>
      </c>
      <c r="B57" s="458">
        <v>2844090.09</v>
      </c>
      <c r="E57" s="383" t="s">
        <v>487</v>
      </c>
      <c r="F57" s="458">
        <v>69535.78</v>
      </c>
      <c r="J57" s="405">
        <f>3442.71+228.07</f>
        <v>3670.78</v>
      </c>
    </row>
    <row r="58" spans="1:22">
      <c r="A58" s="142" t="s">
        <v>488</v>
      </c>
      <c r="B58" s="135">
        <v>713796.34</v>
      </c>
      <c r="E58" s="142" t="s">
        <v>488</v>
      </c>
      <c r="F58" s="135">
        <v>42317.86</v>
      </c>
    </row>
    <row r="59" spans="1:22">
      <c r="A59" s="142" t="s">
        <v>489</v>
      </c>
      <c r="B59" s="135"/>
      <c r="D59" s="113" t="s">
        <v>2131</v>
      </c>
      <c r="E59" s="142" t="s">
        <v>489</v>
      </c>
      <c r="F59" s="135"/>
      <c r="L59" s="113" t="s">
        <v>2131</v>
      </c>
    </row>
    <row r="60" spans="1:22">
      <c r="A60" s="142" t="s">
        <v>613</v>
      </c>
      <c r="B60" s="135">
        <v>431033.83</v>
      </c>
      <c r="D60" s="455">
        <f>B55+B58</f>
        <v>3557886.4299999997</v>
      </c>
      <c r="E60" s="142" t="s">
        <v>613</v>
      </c>
      <c r="F60" s="135">
        <v>20327.080000000002</v>
      </c>
      <c r="L60" s="456">
        <f>F55+F58</f>
        <v>111853.64</v>
      </c>
    </row>
    <row r="61" spans="1:22">
      <c r="A61" s="136" t="s">
        <v>513</v>
      </c>
      <c r="B61" s="137">
        <f>B54+B57+B58-B60</f>
        <v>276861534.40000004</v>
      </c>
      <c r="E61" s="136" t="s">
        <v>513</v>
      </c>
      <c r="F61" s="137">
        <f>F54+F55+F58-F60</f>
        <v>16663657.52</v>
      </c>
    </row>
    <row r="63" spans="1:22">
      <c r="D63" s="352" t="s">
        <v>981</v>
      </c>
    </row>
    <row r="64" spans="1:22">
      <c r="B64" s="164">
        <f>C41+B42+F41+F42+B57+B58+F57+F58</f>
        <v>6672984.1600000001</v>
      </c>
      <c r="C64" s="554">
        <v>672984.16</v>
      </c>
      <c r="D64" s="554"/>
    </row>
    <row r="65" spans="1:12">
      <c r="B65" s="165">
        <v>6000000</v>
      </c>
      <c r="C65" s="122" t="s">
        <v>557</v>
      </c>
      <c r="L65" s="173"/>
    </row>
    <row r="66" spans="1:12">
      <c r="E66" s="144"/>
    </row>
    <row r="67" spans="1:12">
      <c r="E67" s="144"/>
    </row>
    <row r="68" spans="1:12">
      <c r="A68" s="379" t="s">
        <v>2129</v>
      </c>
      <c r="B68" s="129">
        <f>B61</f>
        <v>276861534.40000004</v>
      </c>
      <c r="E68" s="379" t="s">
        <v>2129</v>
      </c>
      <c r="F68" s="129">
        <f>F61</f>
        <v>16663657.52</v>
      </c>
    </row>
    <row r="69" spans="1:12">
      <c r="A69" s="142" t="s">
        <v>612</v>
      </c>
      <c r="B69" s="135">
        <f>B71+B72</f>
        <v>4188069.1799999997</v>
      </c>
      <c r="C69" s="163"/>
      <c r="D69" s="113"/>
      <c r="E69" s="142" t="s">
        <v>612</v>
      </c>
      <c r="F69" s="135">
        <f>F70+F71-F73+F72</f>
        <v>111803.81</v>
      </c>
      <c r="G69" s="122" t="s">
        <v>618</v>
      </c>
      <c r="H69" s="113"/>
    </row>
    <row r="70" spans="1:12">
      <c r="A70" s="143"/>
      <c r="B70" s="135"/>
      <c r="E70" s="142" t="s">
        <v>486</v>
      </c>
      <c r="F70" s="135"/>
      <c r="G70" s="122">
        <f>F71+F72</f>
        <v>111803.81</v>
      </c>
      <c r="H70" s="122" t="s">
        <v>620</v>
      </c>
    </row>
    <row r="71" spans="1:12">
      <c r="A71" s="142" t="s">
        <v>487</v>
      </c>
      <c r="B71" s="135">
        <v>3366704</v>
      </c>
      <c r="C71" s="165">
        <f>B71+B72</f>
        <v>4188069.1799999997</v>
      </c>
      <c r="E71" s="142" t="s">
        <v>487</v>
      </c>
      <c r="F71" s="135">
        <v>63161.599999999999</v>
      </c>
      <c r="G71" s="122">
        <f>F71+F72-30525.93</f>
        <v>81277.88</v>
      </c>
      <c r="H71" s="122" t="s">
        <v>619</v>
      </c>
    </row>
    <row r="72" spans="1:12">
      <c r="A72" s="142" t="s">
        <v>488</v>
      </c>
      <c r="B72" s="135">
        <v>821365.17999999993</v>
      </c>
      <c r="E72" s="142" t="s">
        <v>488</v>
      </c>
      <c r="F72" s="135">
        <v>48642.21</v>
      </c>
    </row>
    <row r="73" spans="1:12">
      <c r="A73" s="142" t="s">
        <v>489</v>
      </c>
      <c r="B73" s="135"/>
      <c r="E73" s="142" t="s">
        <v>489</v>
      </c>
      <c r="F73" s="135"/>
      <c r="G73" s="198"/>
      <c r="J73" s="406" t="s">
        <v>2080</v>
      </c>
    </row>
    <row r="74" spans="1:12">
      <c r="A74" s="142" t="s">
        <v>614</v>
      </c>
      <c r="B74" s="135">
        <v>975439.9800000001</v>
      </c>
      <c r="E74" s="142" t="s">
        <v>614</v>
      </c>
      <c r="F74" s="135">
        <v>69.16</v>
      </c>
      <c r="G74" s="122">
        <v>69.16</v>
      </c>
      <c r="H74" s="122" t="s">
        <v>621</v>
      </c>
      <c r="J74" s="405">
        <v>1150.5999999999999</v>
      </c>
    </row>
    <row r="75" spans="1:12">
      <c r="A75" s="136" t="s">
        <v>615</v>
      </c>
      <c r="B75" s="197">
        <f>B68+B71+B72-B74</f>
        <v>280074163.60000002</v>
      </c>
      <c r="E75" s="136" t="s">
        <v>615</v>
      </c>
      <c r="F75" s="197">
        <f>F68+F69-F74</f>
        <v>16775392.17</v>
      </c>
      <c r="G75" s="198">
        <f>G71-G74</f>
        <v>81208.72</v>
      </c>
      <c r="H75" s="122" t="s">
        <v>721</v>
      </c>
    </row>
    <row r="76" spans="1:12">
      <c r="I76" s="173"/>
    </row>
    <row r="78" spans="1:12">
      <c r="A78" s="379" t="s">
        <v>2129</v>
      </c>
      <c r="B78" s="129">
        <v>280074163.60000002</v>
      </c>
      <c r="E78" s="379" t="s">
        <v>2129</v>
      </c>
      <c r="F78" s="129">
        <v>16775392.17</v>
      </c>
      <c r="I78" s="173"/>
    </row>
    <row r="79" spans="1:12">
      <c r="A79" s="142" t="s">
        <v>809</v>
      </c>
      <c r="B79" s="135">
        <f>B81+B82</f>
        <v>5663071.2300000004</v>
      </c>
      <c r="C79" s="163"/>
      <c r="D79" s="113"/>
      <c r="E79" s="142" t="s">
        <v>809</v>
      </c>
      <c r="F79" s="135">
        <f>F80+F81+F82</f>
        <v>175336.42</v>
      </c>
    </row>
    <row r="80" spans="1:12">
      <c r="A80" s="143"/>
      <c r="B80" s="135"/>
      <c r="E80" s="142" t="s">
        <v>486</v>
      </c>
      <c r="F80" s="135"/>
      <c r="J80" s="407" t="s">
        <v>2083</v>
      </c>
    </row>
    <row r="81" spans="1:10">
      <c r="A81" s="142" t="s">
        <v>487</v>
      </c>
      <c r="B81" s="135">
        <v>4679405.57</v>
      </c>
      <c r="C81" s="165">
        <f>B81+B82</f>
        <v>5663071.2300000004</v>
      </c>
      <c r="E81" s="142" t="s">
        <v>487</v>
      </c>
      <c r="F81" s="135">
        <v>117620.13</v>
      </c>
      <c r="J81" s="405">
        <f>477.89+103.92+234.25+1664.77+4772+117.83+3114.16+10.27</f>
        <v>10495.09</v>
      </c>
    </row>
    <row r="82" spans="1:10">
      <c r="A82" s="142" t="s">
        <v>488</v>
      </c>
      <c r="B82" s="135">
        <v>983665.66</v>
      </c>
      <c r="D82" s="144"/>
      <c r="E82" s="142" t="s">
        <v>488</v>
      </c>
      <c r="F82" s="135">
        <v>57716.29</v>
      </c>
      <c r="G82" s="122">
        <f>F82</f>
        <v>57716.29</v>
      </c>
    </row>
    <row r="83" spans="1:10">
      <c r="A83" s="142" t="s">
        <v>489</v>
      </c>
      <c r="B83" s="135"/>
      <c r="E83" s="142" t="s">
        <v>489</v>
      </c>
      <c r="F83" s="135"/>
    </row>
    <row r="84" spans="1:10">
      <c r="A84" s="142" t="s">
        <v>794</v>
      </c>
      <c r="B84" s="135">
        <v>3296354.7800000003</v>
      </c>
      <c r="E84" s="142" t="s">
        <v>794</v>
      </c>
      <c r="F84" s="135">
        <v>167299.57</v>
      </c>
    </row>
    <row r="85" spans="1:10">
      <c r="A85" s="136" t="s">
        <v>736</v>
      </c>
      <c r="B85" s="197">
        <f>B78+B81+B82-B84</f>
        <v>282440880.05000007</v>
      </c>
      <c r="E85" s="136" t="s">
        <v>736</v>
      </c>
      <c r="F85" s="197">
        <f>F78+F79-F84</f>
        <v>16783429.02</v>
      </c>
    </row>
    <row r="88" spans="1:10" s="161" customFormat="1">
      <c r="A88" s="379" t="s">
        <v>2129</v>
      </c>
      <c r="B88" s="129">
        <f>B85</f>
        <v>282440880.05000007</v>
      </c>
      <c r="C88" s="122"/>
      <c r="D88" s="121"/>
      <c r="E88" s="379" t="s">
        <v>2129</v>
      </c>
      <c r="F88" s="129">
        <f>F85</f>
        <v>16783429.02</v>
      </c>
      <c r="G88" s="122"/>
      <c r="H88" s="122"/>
      <c r="I88" s="173"/>
    </row>
    <row r="89" spans="1:10" s="161" customFormat="1">
      <c r="A89" s="142" t="s">
        <v>810</v>
      </c>
      <c r="B89" s="135">
        <f>B91+B92</f>
        <v>4397056.2799999993</v>
      </c>
      <c r="C89" s="163"/>
      <c r="D89" s="113"/>
      <c r="E89" s="142" t="s">
        <v>810</v>
      </c>
      <c r="F89" s="135">
        <f>F91+F92</f>
        <v>238471.49</v>
      </c>
      <c r="G89" s="122"/>
      <c r="H89" s="122"/>
    </row>
    <row r="90" spans="1:10" s="161" customFormat="1">
      <c r="A90" s="143"/>
      <c r="B90" s="135"/>
      <c r="C90" s="122"/>
      <c r="D90" s="121"/>
      <c r="E90" s="142" t="s">
        <v>486</v>
      </c>
      <c r="F90" s="135"/>
      <c r="G90" s="122"/>
      <c r="H90" s="122"/>
      <c r="J90" s="407" t="s">
        <v>2081</v>
      </c>
    </row>
    <row r="91" spans="1:10" s="161" customFormat="1">
      <c r="A91" s="142" t="s">
        <v>487</v>
      </c>
      <c r="B91" s="135">
        <v>3218032.0599999996</v>
      </c>
      <c r="C91" s="165">
        <f>B91+B92</f>
        <v>4397056.2799999993</v>
      </c>
      <c r="D91" s="121"/>
      <c r="E91" s="142" t="s">
        <v>487</v>
      </c>
      <c r="F91" s="135">
        <v>169329.19</v>
      </c>
      <c r="G91" s="122"/>
      <c r="H91" s="122"/>
      <c r="J91" s="405">
        <f>31238.72+50000+237.28+114.19</f>
        <v>81590.19</v>
      </c>
    </row>
    <row r="92" spans="1:10" s="161" customFormat="1">
      <c r="A92" s="142" t="s">
        <v>488</v>
      </c>
      <c r="B92" s="135">
        <v>1179024.22</v>
      </c>
      <c r="C92" s="122"/>
      <c r="D92" s="121"/>
      <c r="E92" s="142" t="s">
        <v>488</v>
      </c>
      <c r="F92" s="135">
        <v>69142.3</v>
      </c>
      <c r="G92" s="122">
        <f>F92</f>
        <v>69142.3</v>
      </c>
      <c r="H92" s="122"/>
    </row>
    <row r="93" spans="1:10" s="161" customFormat="1">
      <c r="A93" s="142" t="s">
        <v>489</v>
      </c>
      <c r="B93" s="135"/>
      <c r="C93" s="122"/>
      <c r="D93" s="121"/>
      <c r="E93" s="142" t="s">
        <v>489</v>
      </c>
      <c r="F93" s="135"/>
      <c r="G93" s="122"/>
      <c r="H93" s="122"/>
    </row>
    <row r="94" spans="1:10" s="161" customFormat="1">
      <c r="A94" s="142" t="s">
        <v>793</v>
      </c>
      <c r="B94" s="135">
        <v>2195824.19</v>
      </c>
      <c r="C94" s="122"/>
      <c r="D94" s="121"/>
      <c r="E94" s="142" t="s">
        <v>793</v>
      </c>
      <c r="F94" s="135">
        <v>120000</v>
      </c>
      <c r="G94" s="122"/>
      <c r="H94" s="122"/>
    </row>
    <row r="95" spans="1:10" s="161" customFormat="1">
      <c r="A95" s="136" t="s">
        <v>792</v>
      </c>
      <c r="B95" s="197">
        <f>B88+B91+B92-B94</f>
        <v>284642112.1400001</v>
      </c>
      <c r="C95" s="122"/>
      <c r="D95" s="121"/>
      <c r="E95" s="136" t="s">
        <v>792</v>
      </c>
      <c r="F95" s="197">
        <f>F88+F91+F92-F94</f>
        <v>16901900.510000002</v>
      </c>
      <c r="G95" s="122"/>
      <c r="H95" s="122"/>
    </row>
    <row r="98" spans="1:10">
      <c r="B98" s="165">
        <f>B71+B72+B81+B82+B91+B92</f>
        <v>14248196.689999999</v>
      </c>
      <c r="C98" s="122" t="s">
        <v>883</v>
      </c>
      <c r="E98" s="353"/>
    </row>
    <row r="101" spans="1:10" s="161" customFormat="1">
      <c r="A101" s="379" t="s">
        <v>2129</v>
      </c>
      <c r="B101" s="129">
        <f>B95</f>
        <v>284642112.1400001</v>
      </c>
      <c r="C101" s="122"/>
      <c r="D101" s="121"/>
      <c r="E101" s="379" t="s">
        <v>2129</v>
      </c>
      <c r="F101" s="129">
        <f>F95</f>
        <v>16901900.510000002</v>
      </c>
      <c r="G101" s="122"/>
      <c r="H101" s="122"/>
      <c r="I101" s="173"/>
    </row>
    <row r="102" spans="1:10" s="161" customFormat="1">
      <c r="A102" s="142"/>
      <c r="B102" s="135"/>
      <c r="C102" s="163"/>
      <c r="D102" s="113"/>
      <c r="E102" s="142"/>
      <c r="F102" s="135"/>
      <c r="G102" s="122"/>
      <c r="H102" s="122"/>
    </row>
    <row r="103" spans="1:10" s="161" customFormat="1">
      <c r="A103" s="142" t="s">
        <v>978</v>
      </c>
      <c r="B103" s="135"/>
      <c r="C103" s="122"/>
      <c r="D103" s="121"/>
      <c r="E103" s="142" t="s">
        <v>978</v>
      </c>
      <c r="F103" s="135"/>
      <c r="G103" s="122"/>
      <c r="H103" s="122"/>
      <c r="J103" s="407" t="s">
        <v>2082</v>
      </c>
    </row>
    <row r="104" spans="1:10" s="161" customFormat="1">
      <c r="A104" s="142" t="s">
        <v>487</v>
      </c>
      <c r="B104" s="135">
        <v>5283844.1600000011</v>
      </c>
      <c r="C104" s="164">
        <f>B104+B105</f>
        <v>6526644.290000001</v>
      </c>
      <c r="D104" s="121"/>
      <c r="E104" s="142" t="s">
        <v>487</v>
      </c>
      <c r="F104" s="135">
        <v>94671.38</v>
      </c>
      <c r="G104" s="122"/>
      <c r="H104" s="122"/>
      <c r="J104" s="405">
        <f>241.38</f>
        <v>241.38</v>
      </c>
    </row>
    <row r="105" spans="1:10" s="161" customFormat="1">
      <c r="A105" s="142" t="s">
        <v>488</v>
      </c>
      <c r="B105" s="135">
        <v>1242800.1300000001</v>
      </c>
      <c r="C105" s="122"/>
      <c r="D105" s="121"/>
      <c r="E105" s="142" t="s">
        <v>488</v>
      </c>
      <c r="F105" s="135">
        <v>72345.16</v>
      </c>
      <c r="G105" s="122">
        <f>F105</f>
        <v>72345.16</v>
      </c>
      <c r="H105" s="122"/>
    </row>
    <row r="106" spans="1:10" s="161" customFormat="1">
      <c r="A106" s="142" t="s">
        <v>489</v>
      </c>
      <c r="B106" s="135"/>
      <c r="C106" s="122"/>
      <c r="D106" s="121"/>
      <c r="E106" s="142" t="s">
        <v>489</v>
      </c>
      <c r="F106" s="135"/>
      <c r="G106" s="122"/>
      <c r="H106" s="122"/>
    </row>
    <row r="107" spans="1:10" s="161" customFormat="1">
      <c r="A107" s="142" t="s">
        <v>884</v>
      </c>
      <c r="B107" s="135">
        <v>1735528.8099999994</v>
      </c>
      <c r="C107" s="122"/>
      <c r="D107" s="121"/>
      <c r="E107" s="142" t="s">
        <v>884</v>
      </c>
      <c r="F107" s="135">
        <v>90.41</v>
      </c>
      <c r="G107" s="122"/>
      <c r="H107" s="122"/>
    </row>
    <row r="108" spans="1:10" s="161" customFormat="1">
      <c r="A108" s="136" t="s">
        <v>976</v>
      </c>
      <c r="B108" s="197">
        <f>B101+B104+B105-B107</f>
        <v>289433227.62000012</v>
      </c>
      <c r="C108" s="122"/>
      <c r="D108" s="121"/>
      <c r="E108" s="136" t="s">
        <v>976</v>
      </c>
      <c r="F108" s="197">
        <f>F101+F104+F105-F107</f>
        <v>17068826.640000001</v>
      </c>
      <c r="G108" s="122"/>
      <c r="H108" s="122"/>
    </row>
    <row r="111" spans="1:10" s="161" customFormat="1">
      <c r="A111" s="379" t="s">
        <v>2129</v>
      </c>
      <c r="B111" s="129">
        <v>289433227.62</v>
      </c>
      <c r="C111" s="122"/>
      <c r="D111" s="121"/>
      <c r="E111" s="379" t="s">
        <v>2129</v>
      </c>
      <c r="F111" s="129">
        <v>17068826.640000001</v>
      </c>
      <c r="G111" s="122"/>
      <c r="H111" s="122"/>
      <c r="I111" s="173"/>
    </row>
    <row r="112" spans="1:10" s="161" customFormat="1">
      <c r="A112" s="142"/>
      <c r="B112" s="135"/>
      <c r="C112" s="163"/>
      <c r="D112" s="113"/>
      <c r="E112" s="142"/>
      <c r="F112" s="135"/>
      <c r="G112" s="122"/>
      <c r="H112" s="122"/>
    </row>
    <row r="113" spans="1:10" s="161" customFormat="1">
      <c r="A113" s="142" t="s">
        <v>979</v>
      </c>
      <c r="B113" s="135"/>
      <c r="C113" s="122"/>
      <c r="D113" s="121"/>
      <c r="E113" s="142" t="s">
        <v>979</v>
      </c>
      <c r="F113" s="135"/>
      <c r="G113" s="122"/>
      <c r="H113" s="122"/>
      <c r="J113" s="407" t="s">
        <v>2084</v>
      </c>
    </row>
    <row r="114" spans="1:10" s="161" customFormat="1">
      <c r="A114" s="142" t="s">
        <v>487</v>
      </c>
      <c r="B114" s="135">
        <v>6802615.4299999988</v>
      </c>
      <c r="C114" s="164">
        <f>B114+B115</f>
        <v>8158018.9999999991</v>
      </c>
      <c r="D114" s="121"/>
      <c r="E114" s="142" t="s">
        <v>487</v>
      </c>
      <c r="F114" s="135">
        <v>107168.59999999999</v>
      </c>
      <c r="G114" s="122"/>
      <c r="H114" s="122"/>
      <c r="J114" s="405">
        <f>1320+245.31+112.29</f>
        <v>1677.6</v>
      </c>
    </row>
    <row r="115" spans="1:10" s="161" customFormat="1">
      <c r="A115" s="142" t="s">
        <v>488</v>
      </c>
      <c r="B115" s="135">
        <v>1355403.57</v>
      </c>
      <c r="C115" s="122"/>
      <c r="D115" s="121"/>
      <c r="E115" s="142" t="s">
        <v>488</v>
      </c>
      <c r="F115" s="135">
        <v>78692.73</v>
      </c>
      <c r="G115" s="122">
        <f>F115</f>
        <v>78692.73</v>
      </c>
      <c r="H115" s="122"/>
    </row>
    <row r="116" spans="1:10" s="161" customFormat="1">
      <c r="A116" s="142" t="s">
        <v>489</v>
      </c>
      <c r="B116" s="135"/>
      <c r="C116" s="122"/>
      <c r="D116" s="121"/>
      <c r="E116" s="142" t="s">
        <v>489</v>
      </c>
      <c r="F116" s="135"/>
      <c r="G116" s="122"/>
      <c r="H116" s="122"/>
    </row>
    <row r="117" spans="1:10" s="161" customFormat="1">
      <c r="A117" s="142" t="s">
        <v>980</v>
      </c>
      <c r="B117" s="135">
        <v>706207.1100000001</v>
      </c>
      <c r="C117" s="122"/>
      <c r="D117" s="121"/>
      <c r="E117" s="142" t="s">
        <v>980</v>
      </c>
      <c r="F117" s="135">
        <v>420</v>
      </c>
      <c r="G117" s="122"/>
      <c r="H117" s="122"/>
    </row>
    <row r="118" spans="1:10" s="161" customFormat="1">
      <c r="A118" s="136" t="s">
        <v>977</v>
      </c>
      <c r="B118" s="197">
        <f>B111+B114+B115-B117</f>
        <v>296885039.50999999</v>
      </c>
      <c r="C118" s="122"/>
      <c r="D118" s="121"/>
      <c r="E118" s="136" t="s">
        <v>977</v>
      </c>
      <c r="F118" s="197">
        <f>F111+F114+F115-F117</f>
        <v>17254267.970000003</v>
      </c>
      <c r="G118" s="122"/>
      <c r="H118" s="122"/>
    </row>
    <row r="121" spans="1:10">
      <c r="C121" s="351">
        <f>C64+C104+C114</f>
        <v>15357647.449999999</v>
      </c>
      <c r="E121" s="121" t="s">
        <v>982</v>
      </c>
      <c r="G121" s="351">
        <f>G75+G82+G105+G115</f>
        <v>289962.90000000002</v>
      </c>
    </row>
    <row r="122" spans="1:10">
      <c r="E122" s="353">
        <f>C121+G121</f>
        <v>15647610.35</v>
      </c>
    </row>
    <row r="124" spans="1:10">
      <c r="A124" s="379" t="s">
        <v>2129</v>
      </c>
      <c r="B124" s="129">
        <f>B118</f>
        <v>296885039.50999999</v>
      </c>
      <c r="E124" s="379" t="s">
        <v>2129</v>
      </c>
      <c r="F124" s="129">
        <f>F118</f>
        <v>17254267.970000003</v>
      </c>
    </row>
    <row r="125" spans="1:10">
      <c r="A125" s="142"/>
      <c r="B125" s="135"/>
      <c r="C125" s="163"/>
      <c r="D125" s="113"/>
      <c r="E125" s="142"/>
      <c r="F125" s="135"/>
    </row>
    <row r="126" spans="1:10">
      <c r="A126" s="142" t="s">
        <v>1978</v>
      </c>
      <c r="B126" s="384">
        <f>B127+B128</f>
        <v>8778728.6399999987</v>
      </c>
      <c r="C126" s="122">
        <f>B126</f>
        <v>8778728.6399999987</v>
      </c>
      <c r="D126" s="121" t="s">
        <v>1705</v>
      </c>
      <c r="E126" s="142" t="s">
        <v>1978</v>
      </c>
      <c r="F126" s="384">
        <f>F127+F128</f>
        <v>221677.12</v>
      </c>
      <c r="J126" s="406" t="s">
        <v>2085</v>
      </c>
    </row>
    <row r="127" spans="1:10">
      <c r="A127" s="383" t="s">
        <v>487</v>
      </c>
      <c r="B127" s="135">
        <v>7033148.4299999988</v>
      </c>
      <c r="C127" s="164"/>
      <c r="E127" s="383" t="s">
        <v>487</v>
      </c>
      <c r="F127" s="135">
        <v>122314.01000000001</v>
      </c>
      <c r="J127" s="405">
        <f>205.01+45+180</f>
        <v>430.01</v>
      </c>
    </row>
    <row r="128" spans="1:10">
      <c r="A128" s="383" t="s">
        <v>488</v>
      </c>
      <c r="B128" s="135">
        <v>1745580.21</v>
      </c>
      <c r="E128" s="383" t="s">
        <v>488</v>
      </c>
      <c r="F128" s="135">
        <v>99363.11</v>
      </c>
      <c r="G128" s="122">
        <f>F128</f>
        <v>99363.11</v>
      </c>
      <c r="H128" s="121" t="s">
        <v>1705</v>
      </c>
    </row>
    <row r="129" spans="1:13">
      <c r="A129" s="142" t="s">
        <v>489</v>
      </c>
      <c r="B129" s="135"/>
      <c r="E129" s="142" t="s">
        <v>489</v>
      </c>
      <c r="F129" s="135"/>
      <c r="J129" s="119">
        <f>J12+J21+J31+J41+J57+J74+J81+J104+J114+J127+J91</f>
        <v>1053386.8899999999</v>
      </c>
      <c r="K129" s="408">
        <v>0.7</v>
      </c>
      <c r="L129" s="173">
        <f>J129*70%</f>
        <v>737370.82299999986</v>
      </c>
      <c r="M129" s="406" t="s">
        <v>2086</v>
      </c>
    </row>
    <row r="130" spans="1:13">
      <c r="A130" s="142" t="s">
        <v>1704</v>
      </c>
      <c r="B130" s="135">
        <v>8039219.1999999983</v>
      </c>
      <c r="E130" s="142" t="s">
        <v>1704</v>
      </c>
      <c r="F130" s="135">
        <v>555493.36</v>
      </c>
      <c r="K130" s="409">
        <v>0.3</v>
      </c>
      <c r="L130" s="410">
        <f>J129*30%</f>
        <v>316016.06699999998</v>
      </c>
      <c r="M130" s="406" t="s">
        <v>2087</v>
      </c>
    </row>
    <row r="131" spans="1:13">
      <c r="A131" s="136" t="s">
        <v>1005</v>
      </c>
      <c r="B131" s="197">
        <f>B124+B127+B128-B130</f>
        <v>297624548.94999999</v>
      </c>
      <c r="E131" s="136" t="s">
        <v>1005</v>
      </c>
      <c r="F131" s="197">
        <f>F124+F127+F128-F130</f>
        <v>16920451.730000004</v>
      </c>
      <c r="L131" s="173"/>
    </row>
    <row r="133" spans="1:13">
      <c r="L133" s="173"/>
    </row>
    <row r="134" spans="1:13">
      <c r="A134" s="379" t="s">
        <v>2129</v>
      </c>
      <c r="B134" s="129">
        <f>B131</f>
        <v>297624548.94999999</v>
      </c>
      <c r="E134" s="379" t="s">
        <v>2129</v>
      </c>
      <c r="F134" s="129">
        <f>F131</f>
        <v>16920451.730000004</v>
      </c>
    </row>
    <row r="135" spans="1:13">
      <c r="A135" s="142"/>
      <c r="B135" s="135"/>
      <c r="C135" s="163"/>
      <c r="D135" s="113"/>
      <c r="E135" s="142"/>
      <c r="F135" s="135"/>
    </row>
    <row r="136" spans="1:13">
      <c r="A136" s="142" t="s">
        <v>1977</v>
      </c>
      <c r="B136" s="384">
        <f>B137+B138</f>
        <v>9202119.7799999993</v>
      </c>
      <c r="C136" s="122">
        <f>B136</f>
        <v>9202119.7799999993</v>
      </c>
      <c r="D136" s="121" t="s">
        <v>1705</v>
      </c>
      <c r="E136" s="142" t="s">
        <v>1977</v>
      </c>
      <c r="F136" s="384">
        <f>F137+F138</f>
        <v>297001.53000000003</v>
      </c>
    </row>
    <row r="137" spans="1:13">
      <c r="A137" s="383" t="s">
        <v>487</v>
      </c>
      <c r="B137" s="135">
        <v>7001953.8099999996</v>
      </c>
      <c r="C137" s="164"/>
      <c r="E137" s="383" t="s">
        <v>487</v>
      </c>
      <c r="F137" s="135">
        <v>172040.21</v>
      </c>
    </row>
    <row r="138" spans="1:13">
      <c r="A138" s="383" t="s">
        <v>488</v>
      </c>
      <c r="B138" s="135">
        <v>2200165.9700000002</v>
      </c>
      <c r="E138" s="383" t="s">
        <v>488</v>
      </c>
      <c r="F138" s="135">
        <v>124961.32</v>
      </c>
      <c r="G138" s="122">
        <f>F138</f>
        <v>124961.32</v>
      </c>
      <c r="H138" s="121" t="s">
        <v>1705</v>
      </c>
    </row>
    <row r="139" spans="1:13">
      <c r="A139" s="142" t="s">
        <v>489</v>
      </c>
      <c r="B139" s="135">
        <v>0</v>
      </c>
      <c r="E139" s="142" t="s">
        <v>489</v>
      </c>
      <c r="F139" s="135">
        <v>0</v>
      </c>
    </row>
    <row r="140" spans="1:13">
      <c r="A140" s="142" t="s">
        <v>1979</v>
      </c>
      <c r="B140" s="135">
        <v>13896488.24</v>
      </c>
      <c r="E140" s="142" t="s">
        <v>1979</v>
      </c>
      <c r="F140" s="135">
        <v>426085.24</v>
      </c>
    </row>
    <row r="141" spans="1:13">
      <c r="A141" s="404" t="s">
        <v>1980</v>
      </c>
      <c r="B141" s="197">
        <f>B134+B136-B140</f>
        <v>292930180.48999995</v>
      </c>
      <c r="E141" s="404" t="s">
        <v>1980</v>
      </c>
      <c r="F141" s="197">
        <f>F134+F136-F140</f>
        <v>16791368.020000007</v>
      </c>
    </row>
    <row r="145" spans="4:6">
      <c r="F145" s="198">
        <f>B141+F141</f>
        <v>309721548.50999993</v>
      </c>
    </row>
    <row r="146" spans="4:6">
      <c r="D146" s="144"/>
    </row>
  </sheetData>
  <mergeCells count="4">
    <mergeCell ref="A2:B2"/>
    <mergeCell ref="E2:F2"/>
    <mergeCell ref="G49:J49"/>
    <mergeCell ref="C64:D64"/>
  </mergeCells>
  <pageMargins left="0.51180555555555496" right="0.51180555555555496" top="0.78749999999999998" bottom="0.78749999999999998" header="0.51180555555555496" footer="0.51180555555555496"/>
  <pageSetup paperSize="9" firstPageNumber="0"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dimension ref="D21:AG160"/>
  <sheetViews>
    <sheetView workbookViewId="0">
      <selection activeCell="AG22" sqref="AG22"/>
    </sheetView>
  </sheetViews>
  <sheetFormatPr defaultColWidth="8.5703125" defaultRowHeight="15"/>
  <sheetData>
    <row r="21" spans="14:33">
      <c r="O21" s="414"/>
    </row>
    <row r="22" spans="14:33">
      <c r="N22" s="196"/>
      <c r="O22" s="196"/>
      <c r="AG22" s="414"/>
    </row>
    <row r="43" ht="6.75" customHeight="1"/>
    <row r="82" spans="4:30">
      <c r="O82" s="414"/>
    </row>
    <row r="93" spans="4:30" ht="18.75">
      <c r="D93" s="385"/>
      <c r="E93" s="386"/>
      <c r="F93" s="161"/>
      <c r="P93" s="385"/>
      <c r="AD93" s="385"/>
    </row>
    <row r="160" spans="33:33">
      <c r="AG160" s="414"/>
    </row>
  </sheetData>
  <pageMargins left="0.51180555555555496" right="0.51180555555555496" top="0.78749999999999998" bottom="0.78749999999999998" header="0.51180555555555496" footer="0.51180555555555496"/>
  <pageSetup paperSize="9" firstPageNumber="0"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dimension ref="A1"/>
  <sheetViews>
    <sheetView topLeftCell="A22" workbookViewId="0">
      <selection activeCell="A22" sqref="A22"/>
    </sheetView>
  </sheetViews>
  <sheetFormatPr defaultColWidth="8.5703125" defaultRowHeight="15"/>
  <sheetData/>
  <pageMargins left="0.51180555555555496" right="0.51180555555555496" top="0.78749999999999998" bottom="0.78749999999999998" header="0.51180555555555496" footer="0.51180555555555496"/>
  <pageSetup paperSize="9" firstPageNumber="0" orientation="portrait" horizontalDpi="300" verticalDpi="300" r:id="rId1"/>
</worksheet>
</file>

<file path=xl/worksheets/sheet7.xml><?xml version="1.0" encoding="utf-8"?>
<worksheet xmlns="http://schemas.openxmlformats.org/spreadsheetml/2006/main" xmlns:r="http://schemas.openxmlformats.org/officeDocument/2006/relationships">
  <dimension ref="A2:D140"/>
  <sheetViews>
    <sheetView workbookViewId="0"/>
  </sheetViews>
  <sheetFormatPr defaultColWidth="8.5703125" defaultRowHeight="15"/>
  <cols>
    <col min="1" max="1" width="22.140625" customWidth="1"/>
    <col min="2" max="2" width="21.7109375" customWidth="1"/>
    <col min="3" max="3" width="12.7109375" style="145" customWidth="1"/>
  </cols>
  <sheetData>
    <row r="2" spans="1:4">
      <c r="A2" s="146"/>
      <c r="B2" s="146"/>
      <c r="C2" s="147"/>
      <c r="D2" s="146"/>
    </row>
    <row r="3" spans="1:4">
      <c r="A3" s="146"/>
      <c r="B3" s="146"/>
      <c r="C3" s="147"/>
      <c r="D3" s="146"/>
    </row>
    <row r="4" spans="1:4">
      <c r="A4" s="146"/>
      <c r="B4" s="146"/>
      <c r="C4" s="147"/>
      <c r="D4" s="146"/>
    </row>
    <row r="5" spans="1:4">
      <c r="A5" s="555"/>
      <c r="B5" s="555"/>
      <c r="C5" s="555"/>
      <c r="D5" s="146"/>
    </row>
    <row r="6" spans="1:4">
      <c r="A6" s="555"/>
      <c r="B6" s="555"/>
      <c r="C6" s="555"/>
      <c r="D6" s="146"/>
    </row>
    <row r="7" spans="1:4">
      <c r="A7" s="146"/>
      <c r="B7" s="146"/>
      <c r="C7" s="148"/>
      <c r="D7" s="146"/>
    </row>
    <row r="8" spans="1:4">
      <c r="A8" s="146"/>
      <c r="B8" s="146"/>
      <c r="C8" s="148"/>
      <c r="D8" s="146"/>
    </row>
    <row r="9" spans="1:4">
      <c r="A9" s="146"/>
      <c r="B9" s="146"/>
      <c r="C9" s="148"/>
      <c r="D9" s="146"/>
    </row>
    <row r="10" spans="1:4">
      <c r="A10" s="146"/>
      <c r="B10" s="146"/>
      <c r="C10" s="148"/>
      <c r="D10" s="146"/>
    </row>
    <row r="11" spans="1:4">
      <c r="A11" s="146"/>
      <c r="B11" s="146"/>
      <c r="C11" s="148"/>
      <c r="D11" s="146"/>
    </row>
    <row r="12" spans="1:4">
      <c r="A12" s="556"/>
      <c r="B12" s="556"/>
      <c r="C12" s="148"/>
      <c r="D12" s="146"/>
    </row>
    <row r="13" spans="1:4">
      <c r="A13" s="146"/>
      <c r="B13" s="146"/>
      <c r="C13" s="148"/>
      <c r="D13" s="146"/>
    </row>
    <row r="14" spans="1:4">
      <c r="A14" s="146"/>
      <c r="B14" s="146"/>
      <c r="C14" s="148"/>
      <c r="D14" s="146"/>
    </row>
    <row r="15" spans="1:4">
      <c r="C15" s="148"/>
    </row>
    <row r="16" spans="1:4">
      <c r="C16" s="148"/>
    </row>
    <row r="17" spans="3:3">
      <c r="C17" s="148"/>
    </row>
    <row r="18" spans="3:3">
      <c r="C18" s="148"/>
    </row>
    <row r="19" spans="3:3">
      <c r="C19" s="148"/>
    </row>
    <row r="20" spans="3:3">
      <c r="C20" s="148"/>
    </row>
    <row r="21" spans="3:3">
      <c r="C21" s="148"/>
    </row>
    <row r="22" spans="3:3">
      <c r="C22" s="148"/>
    </row>
    <row r="23" spans="3:3">
      <c r="C23" s="148"/>
    </row>
    <row r="24" spans="3:3">
      <c r="C24" s="148"/>
    </row>
    <row r="25" spans="3:3">
      <c r="C25" s="148"/>
    </row>
    <row r="26" spans="3:3">
      <c r="C26" s="148"/>
    </row>
    <row r="27" spans="3:3">
      <c r="C27" s="148"/>
    </row>
    <row r="28" spans="3:3">
      <c r="C28" s="148"/>
    </row>
    <row r="29" spans="3:3">
      <c r="C29" s="148"/>
    </row>
    <row r="30" spans="3:3">
      <c r="C30" s="148"/>
    </row>
    <row r="31" spans="3:3">
      <c r="C31" s="148"/>
    </row>
    <row r="32" spans="3:3">
      <c r="C32" s="148"/>
    </row>
    <row r="33" spans="3:3">
      <c r="C33" s="148"/>
    </row>
    <row r="34" spans="3:3">
      <c r="C34" s="148"/>
    </row>
    <row r="35" spans="3:3">
      <c r="C35" s="148"/>
    </row>
    <row r="36" spans="3:3">
      <c r="C36" s="148"/>
    </row>
    <row r="37" spans="3:3">
      <c r="C37" s="148"/>
    </row>
    <row r="38" spans="3:3">
      <c r="C38" s="148"/>
    </row>
    <row r="39" spans="3:3">
      <c r="C39" s="148"/>
    </row>
    <row r="40" spans="3:3">
      <c r="C40" s="148"/>
    </row>
    <row r="41" spans="3:3">
      <c r="C41" s="148"/>
    </row>
    <row r="42" spans="3:3">
      <c r="C42" s="148"/>
    </row>
    <row r="43" spans="3:3">
      <c r="C43" s="148"/>
    </row>
    <row r="44" spans="3:3">
      <c r="C44" s="148"/>
    </row>
    <row r="45" spans="3:3">
      <c r="C45" s="148"/>
    </row>
    <row r="46" spans="3:3">
      <c r="C46" s="148"/>
    </row>
    <row r="47" spans="3:3">
      <c r="C47" s="148"/>
    </row>
    <row r="48" spans="3:3">
      <c r="C48" s="148"/>
    </row>
    <row r="49" spans="3:3">
      <c r="C49" s="148"/>
    </row>
    <row r="50" spans="3:3">
      <c r="C50" s="148"/>
    </row>
    <row r="51" spans="3:3">
      <c r="C51" s="148"/>
    </row>
    <row r="52" spans="3:3">
      <c r="C52" s="148"/>
    </row>
    <row r="53" spans="3:3">
      <c r="C53" s="148"/>
    </row>
    <row r="54" spans="3:3">
      <c r="C54" s="148"/>
    </row>
    <row r="55" spans="3:3">
      <c r="C55" s="148"/>
    </row>
    <row r="56" spans="3:3">
      <c r="C56" s="148"/>
    </row>
    <row r="57" spans="3:3">
      <c r="C57" s="148"/>
    </row>
    <row r="58" spans="3:3">
      <c r="C58" s="148"/>
    </row>
    <row r="59" spans="3:3">
      <c r="C59" s="148"/>
    </row>
    <row r="60" spans="3:3">
      <c r="C60" s="148"/>
    </row>
    <row r="61" spans="3:3">
      <c r="C61" s="148"/>
    </row>
    <row r="62" spans="3:3">
      <c r="C62" s="148"/>
    </row>
    <row r="63" spans="3:3">
      <c r="C63" s="148"/>
    </row>
    <row r="64" spans="3:3">
      <c r="C64" s="148"/>
    </row>
    <row r="65" spans="3:3">
      <c r="C65" s="148"/>
    </row>
    <row r="66" spans="3:3">
      <c r="C66" s="148"/>
    </row>
    <row r="67" spans="3:3">
      <c r="C67" s="148"/>
    </row>
    <row r="68" spans="3:3">
      <c r="C68" s="148"/>
    </row>
    <row r="69" spans="3:3">
      <c r="C69" s="148"/>
    </row>
    <row r="70" spans="3:3">
      <c r="C70" s="148"/>
    </row>
    <row r="71" spans="3:3">
      <c r="C71" s="148"/>
    </row>
    <row r="72" spans="3:3">
      <c r="C72" s="148"/>
    </row>
    <row r="73" spans="3:3">
      <c r="C73" s="148"/>
    </row>
    <row r="74" spans="3:3">
      <c r="C74" s="148"/>
    </row>
    <row r="75" spans="3:3">
      <c r="C75" s="148"/>
    </row>
    <row r="76" spans="3:3">
      <c r="C76" s="148"/>
    </row>
    <row r="77" spans="3:3">
      <c r="C77" s="148"/>
    </row>
    <row r="78" spans="3:3">
      <c r="C78" s="148"/>
    </row>
    <row r="79" spans="3:3">
      <c r="C79" s="148"/>
    </row>
    <row r="80" spans="3:3">
      <c r="C80" s="148"/>
    </row>
    <row r="81" spans="3:3">
      <c r="C81" s="148"/>
    </row>
    <row r="82" spans="3:3">
      <c r="C82" s="148"/>
    </row>
    <row r="83" spans="3:3">
      <c r="C83" s="148"/>
    </row>
    <row r="84" spans="3:3">
      <c r="C84" s="148"/>
    </row>
    <row r="85" spans="3:3">
      <c r="C85" s="148"/>
    </row>
    <row r="86" spans="3:3">
      <c r="C86" s="148"/>
    </row>
    <row r="87" spans="3:3">
      <c r="C87" s="148"/>
    </row>
    <row r="88" spans="3:3">
      <c r="C88" s="148"/>
    </row>
    <row r="89" spans="3:3">
      <c r="C89" s="148"/>
    </row>
    <row r="90" spans="3:3">
      <c r="C90" s="148"/>
    </row>
    <row r="91" spans="3:3">
      <c r="C91" s="148"/>
    </row>
    <row r="92" spans="3:3">
      <c r="C92" s="148"/>
    </row>
    <row r="93" spans="3:3">
      <c r="C93" s="148"/>
    </row>
    <row r="94" spans="3:3">
      <c r="C94" s="148"/>
    </row>
    <row r="95" spans="3:3">
      <c r="C95" s="148"/>
    </row>
    <row r="96" spans="3:3">
      <c r="C96" s="148"/>
    </row>
    <row r="97" spans="3:3">
      <c r="C97" s="148"/>
    </row>
    <row r="98" spans="3:3">
      <c r="C98" s="148"/>
    </row>
    <row r="99" spans="3:3">
      <c r="C99" s="148"/>
    </row>
    <row r="100" spans="3:3">
      <c r="C100" s="148"/>
    </row>
    <row r="101" spans="3:3">
      <c r="C101" s="148"/>
    </row>
    <row r="102" spans="3:3">
      <c r="C102" s="148"/>
    </row>
    <row r="103" spans="3:3">
      <c r="C103" s="148"/>
    </row>
    <row r="104" spans="3:3">
      <c r="C104" s="148"/>
    </row>
    <row r="105" spans="3:3">
      <c r="C105" s="148"/>
    </row>
    <row r="106" spans="3:3">
      <c r="C106" s="148"/>
    </row>
    <row r="107" spans="3:3">
      <c r="C107" s="148"/>
    </row>
    <row r="108" spans="3:3">
      <c r="C108" s="148"/>
    </row>
    <row r="109" spans="3:3">
      <c r="C109" s="148"/>
    </row>
    <row r="110" spans="3:3">
      <c r="C110" s="148"/>
    </row>
    <row r="111" spans="3:3">
      <c r="C111" s="148"/>
    </row>
    <row r="112" spans="3:3">
      <c r="C112" s="148"/>
    </row>
    <row r="113" spans="3:3">
      <c r="C113" s="148"/>
    </row>
    <row r="114" spans="3:3">
      <c r="C114" s="148"/>
    </row>
    <row r="115" spans="3:3">
      <c r="C115" s="148"/>
    </row>
    <row r="116" spans="3:3">
      <c r="C116" s="148"/>
    </row>
    <row r="117" spans="3:3">
      <c r="C117" s="148"/>
    </row>
    <row r="118" spans="3:3">
      <c r="C118" s="148"/>
    </row>
    <row r="119" spans="3:3">
      <c r="C119" s="148"/>
    </row>
    <row r="120" spans="3:3">
      <c r="C120" s="148"/>
    </row>
    <row r="121" spans="3:3">
      <c r="C121" s="148"/>
    </row>
    <row r="122" spans="3:3">
      <c r="C122" s="148"/>
    </row>
    <row r="123" spans="3:3">
      <c r="C123" s="148"/>
    </row>
    <row r="124" spans="3:3">
      <c r="C124" s="148"/>
    </row>
    <row r="125" spans="3:3">
      <c r="C125" s="148"/>
    </row>
    <row r="126" spans="3:3">
      <c r="C126" s="148"/>
    </row>
    <row r="127" spans="3:3">
      <c r="C127" s="148"/>
    </row>
    <row r="128" spans="3:3">
      <c r="C128" s="148"/>
    </row>
    <row r="129" spans="3:3">
      <c r="C129" s="148"/>
    </row>
    <row r="130" spans="3:3">
      <c r="C130" s="148"/>
    </row>
    <row r="131" spans="3:3">
      <c r="C131" s="148"/>
    </row>
    <row r="132" spans="3:3">
      <c r="C132" s="148"/>
    </row>
    <row r="133" spans="3:3">
      <c r="C133" s="148"/>
    </row>
    <row r="134" spans="3:3">
      <c r="C134" s="148"/>
    </row>
    <row r="135" spans="3:3">
      <c r="C135" s="148"/>
    </row>
    <row r="136" spans="3:3">
      <c r="C136" s="148"/>
    </row>
    <row r="137" spans="3:3">
      <c r="C137" s="148"/>
    </row>
    <row r="138" spans="3:3">
      <c r="C138" s="148"/>
    </row>
    <row r="139" spans="3:3">
      <c r="C139" s="148"/>
    </row>
    <row r="140" spans="3:3">
      <c r="C140" s="148"/>
    </row>
  </sheetData>
  <mergeCells count="4">
    <mergeCell ref="A5:A6"/>
    <mergeCell ref="B5:B6"/>
    <mergeCell ref="C5:C6"/>
    <mergeCell ref="A12:B12"/>
  </mergeCells>
  <pageMargins left="0.51180555555555496" right="0.51180555555555496" top="0.78749999999999998" bottom="0.78749999999999998" header="0.51180555555555496" footer="0.51180555555555496"/>
  <pageSetup paperSize="9" firstPageNumber="0" orientation="portrait" horizontalDpi="300" verticalDpi="300" r:id="rId1"/>
</worksheet>
</file>

<file path=xl/worksheets/sheet8.xml><?xml version="1.0" encoding="utf-8"?>
<worksheet xmlns="http://schemas.openxmlformats.org/spreadsheetml/2006/main" xmlns:r="http://schemas.openxmlformats.org/officeDocument/2006/relationships">
  <dimension ref="A1:N121"/>
  <sheetViews>
    <sheetView topLeftCell="A66" workbookViewId="0">
      <selection activeCell="A66" sqref="A66"/>
    </sheetView>
  </sheetViews>
  <sheetFormatPr defaultColWidth="8.5703125" defaultRowHeight="15"/>
  <cols>
    <col min="1" max="14" width="9" style="149" customWidth="1"/>
  </cols>
  <sheetData>
    <row r="1" spans="1:14" ht="15.75">
      <c r="A1" s="150"/>
      <c r="B1" s="150"/>
      <c r="C1" s="150"/>
      <c r="D1" s="150"/>
      <c r="E1" s="150"/>
      <c r="F1" s="150"/>
      <c r="G1" s="150"/>
      <c r="H1" s="150"/>
      <c r="I1" s="150"/>
      <c r="J1" s="150"/>
      <c r="K1" s="150"/>
      <c r="L1" s="150"/>
      <c r="M1" s="150"/>
      <c r="N1" s="150"/>
    </row>
    <row r="2" spans="1:14" ht="15.75">
      <c r="A2" s="557"/>
      <c r="B2" s="557"/>
      <c r="C2" s="557"/>
      <c r="D2" s="557"/>
      <c r="E2" s="557"/>
      <c r="F2" s="557"/>
      <c r="G2" s="557"/>
      <c r="H2" s="557"/>
      <c r="I2" s="557"/>
      <c r="J2" s="557"/>
      <c r="K2" s="557"/>
      <c r="L2" s="557"/>
      <c r="M2" s="557"/>
      <c r="N2" s="557"/>
    </row>
    <row r="3" spans="1:14" ht="15.75">
      <c r="A3" s="557"/>
      <c r="B3" s="557"/>
      <c r="C3" s="557"/>
      <c r="D3" s="557"/>
      <c r="E3" s="557"/>
      <c r="F3" s="557"/>
      <c r="G3" s="557"/>
      <c r="H3" s="557"/>
      <c r="I3" s="557"/>
      <c r="J3" s="557"/>
      <c r="K3" s="557"/>
      <c r="L3" s="557"/>
      <c r="M3" s="557"/>
      <c r="N3" s="557"/>
    </row>
    <row r="102" spans="1:1">
      <c r="A102" s="151"/>
    </row>
    <row r="115" spans="1:14">
      <c r="A115" s="152"/>
      <c r="B115" s="152"/>
      <c r="C115" s="152"/>
    </row>
    <row r="116" spans="1:14">
      <c r="A116" s="153"/>
      <c r="B116" s="97"/>
      <c r="C116" s="154"/>
      <c r="D116" s="155"/>
      <c r="E116" s="97"/>
      <c r="F116" s="97"/>
      <c r="G116" s="97"/>
    </row>
    <row r="117" spans="1:14">
      <c r="A117" s="97"/>
      <c r="B117" s="156"/>
      <c r="C117" s="154"/>
      <c r="D117" s="154"/>
      <c r="E117" s="97"/>
      <c r="F117" s="97"/>
      <c r="G117" s="97"/>
    </row>
    <row r="118" spans="1:14">
      <c r="A118" s="97"/>
      <c r="B118" s="156"/>
      <c r="C118" s="154"/>
      <c r="D118" s="154"/>
      <c r="E118" s="97"/>
      <c r="F118" s="97"/>
      <c r="G118" s="97"/>
    </row>
    <row r="119" spans="1:14" s="158" customFormat="1" ht="12.75">
      <c r="A119" s="97"/>
      <c r="B119" s="97"/>
      <c r="C119" s="154"/>
      <c r="D119" s="157"/>
      <c r="E119" s="97"/>
      <c r="F119" s="97"/>
      <c r="G119" s="97"/>
      <c r="I119" s="97"/>
      <c r="J119" s="97"/>
      <c r="K119" s="97"/>
      <c r="N119" s="97">
        <v>0</v>
      </c>
    </row>
    <row r="120" spans="1:14" s="121" customFormat="1" ht="12.75">
      <c r="A120" s="97"/>
      <c r="B120" s="97"/>
      <c r="C120" s="158"/>
      <c r="D120" s="158"/>
      <c r="E120" s="97"/>
      <c r="F120" s="97"/>
      <c r="G120" s="97"/>
      <c r="H120" s="158"/>
      <c r="I120" s="97"/>
      <c r="J120" s="97"/>
      <c r="K120" s="97"/>
      <c r="L120" s="158"/>
      <c r="M120" s="158"/>
      <c r="N120" s="97">
        <v>31855989.578000098</v>
      </c>
    </row>
    <row r="121" spans="1:14" s="121" customFormat="1" ht="12.75">
      <c r="A121" s="97"/>
      <c r="B121" s="97"/>
      <c r="C121" s="158"/>
      <c r="D121" s="159"/>
      <c r="E121" s="97"/>
      <c r="F121" s="97"/>
      <c r="G121" s="97"/>
      <c r="H121" s="158"/>
      <c r="I121" s="97"/>
      <c r="J121" s="97"/>
      <c r="K121" s="97"/>
      <c r="L121" s="158"/>
      <c r="M121" s="158"/>
      <c r="N121" s="97"/>
    </row>
  </sheetData>
  <mergeCells count="2">
    <mergeCell ref="A2:N2"/>
    <mergeCell ref="A3:N3"/>
  </mergeCells>
  <pageMargins left="0.51180555555555496" right="0.51180555555555496" top="0.78749999999999998" bottom="0.78749999999999998" header="0.51180555555555496" footer="0.51180555555555496"/>
  <pageSetup paperSize="9" firstPageNumber="0" orientation="portrait" horizontalDpi="300" verticalDpi="300" r:id="rId1"/>
</worksheet>
</file>

<file path=xl/worksheets/sheet9.xml><?xml version="1.0" encoding="utf-8"?>
<worksheet xmlns="http://schemas.openxmlformats.org/spreadsheetml/2006/main" xmlns:r="http://schemas.openxmlformats.org/officeDocument/2006/relationships">
  <dimension ref="A1"/>
  <sheetViews>
    <sheetView workbookViewId="0"/>
  </sheetViews>
  <sheetFormatPr defaultColWidth="8.5703125" defaultRowHeight="15"/>
  <sheetData/>
  <pageMargins left="0.51180555555555496" right="0.51180555555555496" top="0.78749999999999998" bottom="0.78749999999999998"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182</TotalTime>
  <Application>Microsoft Excel</Application>
  <DocSecurity>0</DocSecurity>
  <ScaleCrop>false</ScaleCrop>
  <HeadingPairs>
    <vt:vector size="2" baseType="variant">
      <vt:variant>
        <vt:lpstr>Planilhas</vt:lpstr>
      </vt:variant>
      <vt:variant>
        <vt:i4>10</vt:i4>
      </vt:variant>
    </vt:vector>
  </HeadingPairs>
  <TitlesOfParts>
    <vt:vector size="10" baseType="lpstr">
      <vt:lpstr>Plan2</vt:lpstr>
      <vt:lpstr>Balancete FIA ESTADUAL</vt:lpstr>
      <vt:lpstr>Base Siaf LIQUIDAÇÃO</vt:lpstr>
      <vt:lpstr>Conciliação FIA ESTADUAL </vt:lpstr>
      <vt:lpstr>Extrato CC Estadual</vt:lpstr>
      <vt:lpstr>RESUMO FIA DOAÇÕES</vt:lpstr>
      <vt:lpstr>DOAÇÃO DIRETO CC</vt:lpstr>
      <vt:lpstr>Conciliação Fonte 284</vt:lpstr>
      <vt:lpstr>Extrato CC Doação</vt:lpstr>
      <vt:lpstr>Base Siaf Empenhos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Marcos Vinicius Gura</dc:creator>
  <cp:lastModifiedBy>Viviane da Paz Carvalho</cp:lastModifiedBy>
  <cp:revision>21</cp:revision>
  <cp:lastPrinted>2022-01-28T11:15:04Z</cp:lastPrinted>
  <dcterms:created xsi:type="dcterms:W3CDTF">2006-09-16T03:00:00Z</dcterms:created>
  <dcterms:modified xsi:type="dcterms:W3CDTF">2022-02-14T20:29:56Z</dcterms:modified>
  <dc:language>pt-BR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